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\Desktop\"/>
    </mc:Choice>
  </mc:AlternateContent>
  <bookViews>
    <workbookView xWindow="0" yWindow="0" windowWidth="2220" windowHeight="0" firstSheet="1" activeTab="1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hvlemj" sheetId="13" r:id="rId13"/>
    <sheet name="uslalt" sheetId="14" r:id="rId14"/>
    <sheet name="Sheet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5" l="1"/>
  <c r="BG13" i="9"/>
  <c r="BF13" i="9"/>
  <c r="Y13" i="9"/>
  <c r="M13" i="9" s="1"/>
  <c r="Q13" i="9"/>
  <c r="L13" i="9"/>
  <c r="K13" i="9"/>
  <c r="AV21" i="9" l="1"/>
  <c r="AW21" i="9"/>
  <c r="AX21" i="9"/>
  <c r="AY21" i="9"/>
  <c r="AZ21" i="9"/>
  <c r="BA21" i="9"/>
  <c r="BB21" i="9"/>
  <c r="BC21" i="9"/>
  <c r="BD21" i="9"/>
  <c r="BE21" i="9"/>
  <c r="BM21" i="9"/>
  <c r="BV21" i="9"/>
  <c r="CE21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CA20" i="9"/>
  <c r="CB20" i="9"/>
  <c r="CC20" i="9"/>
  <c r="CD20" i="9"/>
  <c r="CE20" i="9"/>
  <c r="CF20" i="9"/>
  <c r="CG20" i="9"/>
  <c r="CH20" i="9"/>
  <c r="CI20" i="9"/>
  <c r="CJ20" i="9"/>
  <c r="CK20" i="9"/>
  <c r="BH20" i="9"/>
  <c r="BI15" i="9"/>
  <c r="BJ15" i="9"/>
  <c r="BJ21" i="9" s="1"/>
  <c r="BK15" i="9"/>
  <c r="BK21" i="9" s="1"/>
  <c r="BL15" i="9"/>
  <c r="BM15" i="9"/>
  <c r="BN15" i="9"/>
  <c r="BN21" i="9" s="1"/>
  <c r="BO15" i="9"/>
  <c r="BP15" i="9"/>
  <c r="BP21" i="9" s="1"/>
  <c r="BQ15" i="9"/>
  <c r="BQ21" i="9" s="1"/>
  <c r="BR15" i="9"/>
  <c r="BS15" i="9"/>
  <c r="BS21" i="9" s="1"/>
  <c r="BT15" i="9"/>
  <c r="BT21" i="9" s="1"/>
  <c r="BU15" i="9"/>
  <c r="BV15" i="9"/>
  <c r="BW15" i="9"/>
  <c r="BW21" i="9" s="1"/>
  <c r="BX15" i="9"/>
  <c r="BY15" i="9"/>
  <c r="BY21" i="9" s="1"/>
  <c r="BZ15" i="9"/>
  <c r="BZ21" i="9" s="1"/>
  <c r="CA15" i="9"/>
  <c r="CB15" i="9"/>
  <c r="CB21" i="9" s="1"/>
  <c r="CC15" i="9"/>
  <c r="CC21" i="9" s="1"/>
  <c r="CD15" i="9"/>
  <c r="CE15" i="9"/>
  <c r="CF15" i="9"/>
  <c r="CF21" i="9" s="1"/>
  <c r="CG15" i="9"/>
  <c r="CH15" i="9"/>
  <c r="CH21" i="9" s="1"/>
  <c r="CI15" i="9"/>
  <c r="CI21" i="9" s="1"/>
  <c r="CJ15" i="9"/>
  <c r="CK15" i="9"/>
  <c r="CK21" i="9" s="1"/>
  <c r="BH15" i="9"/>
  <c r="BH21" i="9" s="1"/>
  <c r="BG17" i="9"/>
  <c r="BG18" i="9"/>
  <c r="BG19" i="9"/>
  <c r="BG20" i="9" s="1"/>
  <c r="BG16" i="9"/>
  <c r="S20" i="9"/>
  <c r="T20" i="9"/>
  <c r="U20" i="9"/>
  <c r="V20" i="9"/>
  <c r="W20" i="9"/>
  <c r="W21" i="9" s="1"/>
  <c r="X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R20" i="9"/>
  <c r="N20" i="9"/>
  <c r="O20" i="9"/>
  <c r="P20" i="9"/>
  <c r="Q20" i="9"/>
  <c r="Q17" i="9"/>
  <c r="Q18" i="9"/>
  <c r="Q19" i="9"/>
  <c r="Q16" i="9"/>
  <c r="L17" i="9"/>
  <c r="L18" i="9"/>
  <c r="L19" i="9"/>
  <c r="L16" i="9"/>
  <c r="L20" i="9" s="1"/>
  <c r="K17" i="9"/>
  <c r="K18" i="9"/>
  <c r="K19" i="9"/>
  <c r="K16" i="9"/>
  <c r="K20" i="9" s="1"/>
  <c r="E20" i="9"/>
  <c r="F20" i="9"/>
  <c r="G20" i="9"/>
  <c r="H20" i="9"/>
  <c r="I20" i="9"/>
  <c r="J20" i="9"/>
  <c r="D20" i="9"/>
  <c r="BG12" i="9"/>
  <c r="BG14" i="9"/>
  <c r="BG11" i="9"/>
  <c r="Q12" i="9"/>
  <c r="Q14" i="9"/>
  <c r="Q15" i="9" s="1"/>
  <c r="Q21" i="9" s="1"/>
  <c r="Q11" i="9"/>
  <c r="L12" i="9"/>
  <c r="L14" i="9"/>
  <c r="L11" i="9"/>
  <c r="L15" i="9" s="1"/>
  <c r="N15" i="9"/>
  <c r="O15" i="9"/>
  <c r="O21" i="9" s="1"/>
  <c r="P15" i="9"/>
  <c r="P21" i="9" s="1"/>
  <c r="R15" i="9"/>
  <c r="R21" i="9" s="1"/>
  <c r="S15" i="9"/>
  <c r="S21" i="9" s="1"/>
  <c r="T15" i="9"/>
  <c r="T21" i="9" s="1"/>
  <c r="U15" i="9"/>
  <c r="U21" i="9" s="1"/>
  <c r="V15" i="9"/>
  <c r="V21" i="9" s="1"/>
  <c r="W15" i="9"/>
  <c r="X15" i="9"/>
  <c r="X21" i="9" s="1"/>
  <c r="Z15" i="9"/>
  <c r="Z21" i="9" s="1"/>
  <c r="AA15" i="9"/>
  <c r="AA21" i="9" s="1"/>
  <c r="AB15" i="9"/>
  <c r="AB21" i="9" s="1"/>
  <c r="AC15" i="9"/>
  <c r="AC21" i="9" s="1"/>
  <c r="AD15" i="9"/>
  <c r="AD21" i="9" s="1"/>
  <c r="AE15" i="9"/>
  <c r="AE21" i="9" s="1"/>
  <c r="AF15" i="9"/>
  <c r="AF21" i="9" s="1"/>
  <c r="AG15" i="9"/>
  <c r="AG21" i="9" s="1"/>
  <c r="AH15" i="9"/>
  <c r="AH21" i="9" s="1"/>
  <c r="AI15" i="9"/>
  <c r="AI21" i="9" s="1"/>
  <c r="AJ15" i="9"/>
  <c r="AJ21" i="9" s="1"/>
  <c r="AK15" i="9"/>
  <c r="AK21" i="9" s="1"/>
  <c r="AL15" i="9"/>
  <c r="AL21" i="9" s="1"/>
  <c r="AM15" i="9"/>
  <c r="AM21" i="9" s="1"/>
  <c r="AN15" i="9"/>
  <c r="AN21" i="9" s="1"/>
  <c r="AO15" i="9"/>
  <c r="AO21" i="9" s="1"/>
  <c r="AP15" i="9"/>
  <c r="AP21" i="9" s="1"/>
  <c r="AQ15" i="9"/>
  <c r="AQ21" i="9" s="1"/>
  <c r="AR15" i="9"/>
  <c r="AR21" i="9" s="1"/>
  <c r="AS15" i="9"/>
  <c r="AS21" i="9" s="1"/>
  <c r="AT15" i="9"/>
  <c r="AT21" i="9" s="1"/>
  <c r="AU15" i="9"/>
  <c r="AU21" i="9" s="1"/>
  <c r="K12" i="9"/>
  <c r="K15" i="9" s="1"/>
  <c r="K14" i="9"/>
  <c r="K11" i="9"/>
  <c r="BF12" i="9"/>
  <c r="BF15" i="9" s="1"/>
  <c r="BF14" i="9"/>
  <c r="BF11" i="9"/>
  <c r="E15" i="9"/>
  <c r="E21" i="9" s="1"/>
  <c r="F15" i="9"/>
  <c r="F21" i="9" s="1"/>
  <c r="G15" i="9"/>
  <c r="G21" i="9" s="1"/>
  <c r="H15" i="9"/>
  <c r="H21" i="9" s="1"/>
  <c r="I15" i="9"/>
  <c r="I21" i="9" s="1"/>
  <c r="J15" i="9"/>
  <c r="J21" i="9" s="1"/>
  <c r="D15" i="9"/>
  <c r="D21" i="9" s="1"/>
  <c r="Y12" i="9"/>
  <c r="M12" i="9" s="1"/>
  <c r="Y14" i="9"/>
  <c r="M14" i="9" s="1"/>
  <c r="Y16" i="9"/>
  <c r="Y17" i="9"/>
  <c r="M17" i="9" s="1"/>
  <c r="Y18" i="9"/>
  <c r="M18" i="9" s="1"/>
  <c r="Y19" i="9"/>
  <c r="M19" i="9" s="1"/>
  <c r="Y11" i="9"/>
  <c r="Y15" i="9" s="1"/>
  <c r="E15" i="8"/>
  <c r="F15" i="8"/>
  <c r="G15" i="8"/>
  <c r="H15" i="8"/>
  <c r="I15" i="8"/>
  <c r="J15" i="8"/>
  <c r="D15" i="8"/>
  <c r="E14" i="8"/>
  <c r="F14" i="8"/>
  <c r="G14" i="8"/>
  <c r="H14" i="8"/>
  <c r="I14" i="8"/>
  <c r="J14" i="8"/>
  <c r="D14" i="8"/>
  <c r="J12" i="8"/>
  <c r="G13" i="6"/>
  <c r="G14" i="6" s="1"/>
  <c r="H13" i="6"/>
  <c r="H14" i="6" s="1"/>
  <c r="I13" i="6"/>
  <c r="I14" i="6" s="1"/>
  <c r="J13" i="6"/>
  <c r="J14" i="6" s="1"/>
  <c r="F14" i="6"/>
  <c r="F13" i="6"/>
  <c r="E9" i="6"/>
  <c r="F9" i="6"/>
  <c r="G9" i="6"/>
  <c r="H9" i="6"/>
  <c r="I9" i="6"/>
  <c r="J9" i="6"/>
  <c r="D9" i="6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D56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D5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D16" i="2"/>
  <c r="BG41" i="2"/>
  <c r="BG39" i="2"/>
  <c r="BG21" i="2"/>
  <c r="BG18" i="2"/>
  <c r="BG14" i="2"/>
  <c r="BG12" i="2"/>
  <c r="BG11" i="2"/>
  <c r="BG8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9" i="2"/>
  <c r="BE11" i="2"/>
  <c r="BE12" i="2"/>
  <c r="BE13" i="2"/>
  <c r="BE14" i="2"/>
  <c r="BE18" i="2"/>
  <c r="BE19" i="2"/>
  <c r="BE20" i="2"/>
  <c r="BE21" i="2"/>
  <c r="BE8" i="2"/>
  <c r="K16" i="3"/>
  <c r="L21" i="9" l="1"/>
  <c r="K21" i="9"/>
  <c r="CG21" i="9"/>
  <c r="CA21" i="9"/>
  <c r="BU21" i="9"/>
  <c r="BO21" i="9"/>
  <c r="BI21" i="9"/>
  <c r="Y20" i="9"/>
  <c r="Y21" i="9" s="1"/>
  <c r="M11" i="9"/>
  <c r="M15" i="9" s="1"/>
  <c r="N21" i="9"/>
  <c r="BG15" i="9"/>
  <c r="BG21" i="9" s="1"/>
  <c r="CJ21" i="9"/>
  <c r="CD21" i="9"/>
  <c r="BX21" i="9"/>
  <c r="BR21" i="9"/>
  <c r="BL21" i="9"/>
  <c r="M16" i="9"/>
  <c r="M20" i="9" s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B13" i="1"/>
  <c r="M21" i="9" l="1"/>
  <c r="S18" i="15"/>
  <c r="R18" i="15"/>
  <c r="Q18" i="15"/>
  <c r="P18" i="15"/>
  <c r="O18" i="15"/>
  <c r="O19" i="15" s="1"/>
  <c r="N18" i="15"/>
  <c r="M18" i="15"/>
  <c r="L18" i="15"/>
  <c r="K18" i="15"/>
  <c r="J18" i="15"/>
  <c r="I18" i="15"/>
  <c r="H18" i="15"/>
  <c r="G18" i="15"/>
  <c r="F18" i="15"/>
  <c r="E18" i="15"/>
  <c r="X15" i="15"/>
  <c r="X19" i="15" s="1"/>
  <c r="W15" i="15"/>
  <c r="W19" i="15" s="1"/>
  <c r="V15" i="15"/>
  <c r="V19" i="15" s="1"/>
  <c r="U15" i="15"/>
  <c r="U19" i="15" s="1"/>
  <c r="T15" i="15"/>
  <c r="T19" i="15" s="1"/>
  <c r="S15" i="15"/>
  <c r="R15" i="15"/>
  <c r="R19" i="15" s="1"/>
  <c r="Q15" i="15"/>
  <c r="P15" i="15"/>
  <c r="O15" i="15"/>
  <c r="N15" i="15"/>
  <c r="N19" i="15" s="1"/>
  <c r="M15" i="15"/>
  <c r="M19" i="15" s="1"/>
  <c r="L15" i="15"/>
  <c r="L19" i="15" s="1"/>
  <c r="K15" i="15"/>
  <c r="J15" i="15"/>
  <c r="I15" i="15"/>
  <c r="H15" i="15"/>
  <c r="H19" i="15" s="1"/>
  <c r="G15" i="15"/>
  <c r="F15" i="15"/>
  <c r="E15" i="15"/>
  <c r="D15" i="15"/>
  <c r="D19" i="15" s="1"/>
  <c r="C15" i="15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K14" i="13"/>
  <c r="BA13" i="13"/>
  <c r="AZ13" i="13"/>
  <c r="AX13" i="13"/>
  <c r="AW13" i="13"/>
  <c r="AV13" i="13"/>
  <c r="AU13" i="13"/>
  <c r="AT13" i="13"/>
  <c r="AS13" i="13"/>
  <c r="AR13" i="13"/>
  <c r="AP13" i="13"/>
  <c r="AO13" i="13"/>
  <c r="AN13" i="13"/>
  <c r="AL13" i="13"/>
  <c r="AK13" i="13"/>
  <c r="AJ13" i="13"/>
  <c r="AI13" i="13"/>
  <c r="AH13" i="13"/>
  <c r="AG13" i="13"/>
  <c r="J13" i="13"/>
  <c r="BB12" i="13"/>
  <c r="BD11" i="13"/>
  <c r="BD14" i="13" s="1"/>
  <c r="BC11" i="13"/>
  <c r="BC14" i="13" s="1"/>
  <c r="BA11" i="13"/>
  <c r="AZ11" i="13"/>
  <c r="AX11" i="13"/>
  <c r="AW11" i="13"/>
  <c r="AV11" i="13"/>
  <c r="AU11" i="13"/>
  <c r="AT11" i="13"/>
  <c r="AS11" i="13"/>
  <c r="AR11" i="13"/>
  <c r="AO11" i="13"/>
  <c r="AO14" i="13" s="1"/>
  <c r="AN11" i="13"/>
  <c r="AL11" i="13"/>
  <c r="AK11" i="13"/>
  <c r="AJ11" i="13"/>
  <c r="AI11" i="13"/>
  <c r="AH11" i="13"/>
  <c r="AH14" i="13" s="1"/>
  <c r="AG11" i="13"/>
  <c r="AF11" i="13"/>
  <c r="AF14" i="13" s="1"/>
  <c r="AC11" i="13"/>
  <c r="AC14" i="13" s="1"/>
  <c r="AA11" i="13"/>
  <c r="AA14" i="13" s="1"/>
  <c r="Z11" i="13"/>
  <c r="Z14" i="13" s="1"/>
  <c r="Y11" i="13"/>
  <c r="Y14" i="13" s="1"/>
  <c r="X11" i="13"/>
  <c r="X14" i="13" s="1"/>
  <c r="W11" i="13"/>
  <c r="W14" i="13" s="1"/>
  <c r="V11" i="13"/>
  <c r="V14" i="13" s="1"/>
  <c r="U11" i="13"/>
  <c r="U14" i="13" s="1"/>
  <c r="T11" i="13"/>
  <c r="T14" i="13" s="1"/>
  <c r="S11" i="13"/>
  <c r="S14" i="13" s="1"/>
  <c r="R11" i="13"/>
  <c r="R14" i="13" s="1"/>
  <c r="Q11" i="13"/>
  <c r="Q14" i="13" s="1"/>
  <c r="P11" i="13"/>
  <c r="P14" i="13" s="1"/>
  <c r="O14" i="13"/>
  <c r="N11" i="13"/>
  <c r="N14" i="13" s="1"/>
  <c r="M11" i="13"/>
  <c r="M14" i="13" s="1"/>
  <c r="L11" i="13"/>
  <c r="L14" i="13" s="1"/>
  <c r="J11" i="13"/>
  <c r="BB9" i="13"/>
  <c r="AP9" i="13"/>
  <c r="AB9" i="13"/>
  <c r="AB11" i="13" s="1"/>
  <c r="AB14" i="13" s="1"/>
  <c r="BB8" i="13"/>
  <c r="AP8" i="13"/>
  <c r="AD8" i="13"/>
  <c r="AD11" i="13" s="1"/>
  <c r="AD14" i="13" s="1"/>
  <c r="BL25" i="12"/>
  <c r="BK25" i="12"/>
  <c r="BJ25" i="12"/>
  <c r="BI25" i="12"/>
  <c r="BH25" i="12"/>
  <c r="BG25" i="12"/>
  <c r="BA25" i="12"/>
  <c r="AZ25" i="12"/>
  <c r="BF25" i="12" s="1"/>
  <c r="AY25" i="12"/>
  <c r="AX25" i="12"/>
  <c r="AW25" i="12"/>
  <c r="AV25" i="12"/>
  <c r="AU25" i="12"/>
  <c r="AT25" i="12"/>
  <c r="AS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C25" i="12"/>
  <c r="AB25" i="12"/>
  <c r="AA25" i="12"/>
  <c r="Z25" i="12"/>
  <c r="Y25" i="12"/>
  <c r="X25" i="12"/>
  <c r="V25" i="12"/>
  <c r="U25" i="12"/>
  <c r="T25" i="12"/>
  <c r="S25" i="12"/>
  <c r="R25" i="12"/>
  <c r="P25" i="12"/>
  <c r="O25" i="12"/>
  <c r="N25" i="12"/>
  <c r="M25" i="12"/>
  <c r="L25" i="12"/>
  <c r="K25" i="12"/>
  <c r="D25" i="12"/>
  <c r="C25" i="12"/>
  <c r="BC24" i="12"/>
  <c r="BB24" i="12"/>
  <c r="AR24" i="12"/>
  <c r="AD24" i="12"/>
  <c r="Q24" i="12"/>
  <c r="E24" i="12"/>
  <c r="E25" i="12" s="1"/>
  <c r="BB23" i="12"/>
  <c r="AR23" i="12"/>
  <c r="AD23" i="12"/>
  <c r="Q23" i="12"/>
  <c r="BC22" i="12"/>
  <c r="BB22" i="12"/>
  <c r="AR22" i="12"/>
  <c r="AD22" i="12"/>
  <c r="Q22" i="12"/>
  <c r="BC21" i="12"/>
  <c r="BB21" i="12"/>
  <c r="AR21" i="12"/>
  <c r="AD21" i="12"/>
  <c r="Q21" i="12"/>
  <c r="BB20" i="12"/>
  <c r="AR20" i="12"/>
  <c r="AD20" i="12"/>
  <c r="Q20" i="12"/>
  <c r="BC19" i="12"/>
  <c r="BB19" i="12"/>
  <c r="AR19" i="12"/>
  <c r="AD19" i="12"/>
  <c r="Q19" i="12"/>
  <c r="BB18" i="12"/>
  <c r="AR18" i="12"/>
  <c r="AD18" i="12"/>
  <c r="Q18" i="12"/>
  <c r="BC17" i="12"/>
  <c r="BB17" i="12"/>
  <c r="AR17" i="12"/>
  <c r="AD17" i="12"/>
  <c r="Q17" i="12"/>
  <c r="BB16" i="12"/>
  <c r="AR16" i="12"/>
  <c r="AD16" i="12"/>
  <c r="Q16" i="12"/>
  <c r="BB15" i="12"/>
  <c r="AR15" i="12"/>
  <c r="AD15" i="12"/>
  <c r="Q15" i="12"/>
  <c r="BB14" i="12"/>
  <c r="AR14" i="12"/>
  <c r="AD14" i="12"/>
  <c r="Q14" i="12"/>
  <c r="BC13" i="12"/>
  <c r="BB13" i="12"/>
  <c r="AR13" i="12"/>
  <c r="AD13" i="12"/>
  <c r="Q13" i="12"/>
  <c r="BB12" i="12"/>
  <c r="AR12" i="12"/>
  <c r="AD12" i="12"/>
  <c r="Q12" i="12"/>
  <c r="BC11" i="12"/>
  <c r="BC25" i="12" s="1"/>
  <c r="BB11" i="12"/>
  <c r="AR11" i="12"/>
  <c r="AD11" i="12"/>
  <c r="Q11" i="12"/>
  <c r="BI10" i="12"/>
  <c r="BF10" i="12"/>
  <c r="BE10" i="12"/>
  <c r="BE25" i="12" s="1"/>
  <c r="BD10" i="12"/>
  <c r="BC10" i="12"/>
  <c r="BB10" i="12"/>
  <c r="AR10" i="12"/>
  <c r="AD10" i="12"/>
  <c r="Q10" i="12"/>
  <c r="AR9" i="12"/>
  <c r="AD9" i="12"/>
  <c r="Q9" i="12"/>
  <c r="BE8" i="12"/>
  <c r="BD8" i="12"/>
  <c r="BD25" i="12" s="1"/>
  <c r="AR8" i="12"/>
  <c r="AD8" i="12"/>
  <c r="Q8" i="12"/>
  <c r="BC7" i="12"/>
  <c r="BB7" i="12"/>
  <c r="BB25" i="12" s="1"/>
  <c r="AR7" i="12"/>
  <c r="AR25" i="12" s="1"/>
  <c r="AD7" i="12"/>
  <c r="AD25" i="12" s="1"/>
  <c r="Q7" i="12"/>
  <c r="Q25" i="12" s="1"/>
  <c r="N11" i="11"/>
  <c r="K11" i="11"/>
  <c r="J11" i="11"/>
  <c r="I11" i="11"/>
  <c r="H11" i="11"/>
  <c r="G11" i="11"/>
  <c r="F11" i="11"/>
  <c r="F12" i="11" s="1"/>
  <c r="E11" i="11"/>
  <c r="D11" i="11"/>
  <c r="N9" i="11"/>
  <c r="N12" i="11" s="1"/>
  <c r="K9" i="11"/>
  <c r="K12" i="11" s="1"/>
  <c r="J9" i="11"/>
  <c r="J12" i="11" s="1"/>
  <c r="I9" i="11"/>
  <c r="I12" i="11" s="1"/>
  <c r="H9" i="11"/>
  <c r="H12" i="11" s="1"/>
  <c r="G9" i="11"/>
  <c r="G12" i="11" s="1"/>
  <c r="F9" i="11"/>
  <c r="E9" i="11"/>
  <c r="E12" i="11" s="1"/>
  <c r="D9" i="11"/>
  <c r="D12" i="11" s="1"/>
  <c r="O22" i="10"/>
  <c r="L22" i="10"/>
  <c r="K22" i="10"/>
  <c r="I22" i="10"/>
  <c r="E22" i="10"/>
  <c r="J21" i="10"/>
  <c r="I21" i="10"/>
  <c r="H21" i="10"/>
  <c r="G21" i="10"/>
  <c r="F21" i="10"/>
  <c r="F22" i="10" s="1"/>
  <c r="E21" i="10"/>
  <c r="D21" i="10"/>
  <c r="P12" i="10"/>
  <c r="P22" i="10" s="1"/>
  <c r="O12" i="10"/>
  <c r="N12" i="10"/>
  <c r="N22" i="10" s="1"/>
  <c r="M12" i="10"/>
  <c r="M22" i="10" s="1"/>
  <c r="L12" i="10"/>
  <c r="K12" i="10"/>
  <c r="J12" i="10"/>
  <c r="J22" i="10" s="1"/>
  <c r="I12" i="10"/>
  <c r="H12" i="10"/>
  <c r="H22" i="10" s="1"/>
  <c r="G12" i="10"/>
  <c r="G22" i="10" s="1"/>
  <c r="F12" i="10"/>
  <c r="E12" i="10"/>
  <c r="D12" i="10"/>
  <c r="D22" i="10" s="1"/>
  <c r="H10" i="10"/>
  <c r="I12" i="8"/>
  <c r="H12" i="8"/>
  <c r="G12" i="8"/>
  <c r="F12" i="8"/>
  <c r="E12" i="8"/>
  <c r="D12" i="8"/>
  <c r="DN24" i="7"/>
  <c r="DH24" i="7"/>
  <c r="DB24" i="7"/>
  <c r="CV24" i="7"/>
  <c r="CI24" i="7"/>
  <c r="CC24" i="7"/>
  <c r="BW24" i="7"/>
  <c r="BQ24" i="7"/>
  <c r="BK24" i="7"/>
  <c r="BC24" i="7"/>
  <c r="AW24" i="7"/>
  <c r="AQ24" i="7"/>
  <c r="AK24" i="7"/>
  <c r="AE24" i="7"/>
  <c r="Y24" i="7"/>
  <c r="S24" i="7"/>
  <c r="M24" i="7"/>
  <c r="G24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F23" i="7"/>
  <c r="BE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D24" i="7" s="1"/>
  <c r="DN19" i="7"/>
  <c r="DM19" i="7"/>
  <c r="DM24" i="7" s="1"/>
  <c r="DL19" i="7"/>
  <c r="DL24" i="7" s="1"/>
  <c r="DK19" i="7"/>
  <c r="DK24" i="7" s="1"/>
  <c r="DJ19" i="7"/>
  <c r="DJ24" i="7" s="1"/>
  <c r="DI19" i="7"/>
  <c r="DI24" i="7" s="1"/>
  <c r="DH19" i="7"/>
  <c r="DG19" i="7"/>
  <c r="DG24" i="7" s="1"/>
  <c r="DF19" i="7"/>
  <c r="DF24" i="7" s="1"/>
  <c r="DE19" i="7"/>
  <c r="DE24" i="7" s="1"/>
  <c r="DD19" i="7"/>
  <c r="DD24" i="7" s="1"/>
  <c r="DC19" i="7"/>
  <c r="DC24" i="7" s="1"/>
  <c r="DB19" i="7"/>
  <c r="DA19" i="7"/>
  <c r="DA24" i="7" s="1"/>
  <c r="CZ19" i="7"/>
  <c r="CZ24" i="7" s="1"/>
  <c r="CY19" i="7"/>
  <c r="CY24" i="7" s="1"/>
  <c r="CX19" i="7"/>
  <c r="CX24" i="7" s="1"/>
  <c r="CW19" i="7"/>
  <c r="CW24" i="7" s="1"/>
  <c r="CV19" i="7"/>
  <c r="CU19" i="7"/>
  <c r="CU24" i="7" s="1"/>
  <c r="CT19" i="7"/>
  <c r="CT24" i="7" s="1"/>
  <c r="CS19" i="7"/>
  <c r="CS24" i="7" s="1"/>
  <c r="CR19" i="7"/>
  <c r="CR24" i="7" s="1"/>
  <c r="CQ19" i="7"/>
  <c r="CQ24" i="7" s="1"/>
  <c r="CP19" i="7"/>
  <c r="CP24" i="7" s="1"/>
  <c r="CO19" i="7"/>
  <c r="CO24" i="7" s="1"/>
  <c r="CN19" i="7"/>
  <c r="CN24" i="7" s="1"/>
  <c r="CM19" i="7"/>
  <c r="CM24" i="7" s="1"/>
  <c r="CK19" i="7"/>
  <c r="CK24" i="7" s="1"/>
  <c r="CJ19" i="7"/>
  <c r="CJ24" i="7" s="1"/>
  <c r="CI19" i="7"/>
  <c r="CH19" i="7"/>
  <c r="CH24" i="7" s="1"/>
  <c r="CG19" i="7"/>
  <c r="CG24" i="7" s="1"/>
  <c r="CF19" i="7"/>
  <c r="CF24" i="7" s="1"/>
  <c r="CE19" i="7"/>
  <c r="CE24" i="7" s="1"/>
  <c r="CD19" i="7"/>
  <c r="CD24" i="7" s="1"/>
  <c r="CC19" i="7"/>
  <c r="CB19" i="7"/>
  <c r="CB24" i="7" s="1"/>
  <c r="CA19" i="7"/>
  <c r="CA24" i="7" s="1"/>
  <c r="BZ19" i="7"/>
  <c r="BZ24" i="7" s="1"/>
  <c r="BY19" i="7"/>
  <c r="BY24" i="7" s="1"/>
  <c r="BX19" i="7"/>
  <c r="BX24" i="7" s="1"/>
  <c r="BW19" i="7"/>
  <c r="BV19" i="7"/>
  <c r="BV24" i="7" s="1"/>
  <c r="BU19" i="7"/>
  <c r="BU24" i="7" s="1"/>
  <c r="BT19" i="7"/>
  <c r="BT24" i="7" s="1"/>
  <c r="BS19" i="7"/>
  <c r="BS24" i="7" s="1"/>
  <c r="BR19" i="7"/>
  <c r="BR24" i="7" s="1"/>
  <c r="BQ19" i="7"/>
  <c r="BP19" i="7"/>
  <c r="BP24" i="7" s="1"/>
  <c r="BO19" i="7"/>
  <c r="BO24" i="7" s="1"/>
  <c r="BN19" i="7"/>
  <c r="BN24" i="7" s="1"/>
  <c r="BM19" i="7"/>
  <c r="BM24" i="7" s="1"/>
  <c r="BL19" i="7"/>
  <c r="BL24" i="7" s="1"/>
  <c r="BK19" i="7"/>
  <c r="BJ19" i="7"/>
  <c r="BJ24" i="7" s="1"/>
  <c r="BI19" i="7"/>
  <c r="BI24" i="7" s="1"/>
  <c r="BH19" i="7"/>
  <c r="BH24" i="7" s="1"/>
  <c r="BF19" i="7"/>
  <c r="BF24" i="7" s="1"/>
  <c r="BE19" i="7"/>
  <c r="BE24" i="7" s="1"/>
  <c r="BC19" i="7"/>
  <c r="BB19" i="7"/>
  <c r="BB24" i="7" s="1"/>
  <c r="BA19" i="7"/>
  <c r="BA24" i="7" s="1"/>
  <c r="AZ19" i="7"/>
  <c r="AZ24" i="7" s="1"/>
  <c r="AY19" i="7"/>
  <c r="AY24" i="7" s="1"/>
  <c r="AX19" i="7"/>
  <c r="AX24" i="7" s="1"/>
  <c r="AW19" i="7"/>
  <c r="AV19" i="7"/>
  <c r="AV24" i="7" s="1"/>
  <c r="AU19" i="7"/>
  <c r="AU24" i="7" s="1"/>
  <c r="AT19" i="7"/>
  <c r="AT24" i="7" s="1"/>
  <c r="AS19" i="7"/>
  <c r="AS24" i="7" s="1"/>
  <c r="AR19" i="7"/>
  <c r="AR24" i="7" s="1"/>
  <c r="AQ19" i="7"/>
  <c r="AP19" i="7"/>
  <c r="AP24" i="7" s="1"/>
  <c r="AO19" i="7"/>
  <c r="AO24" i="7" s="1"/>
  <c r="AN19" i="7"/>
  <c r="AN24" i="7" s="1"/>
  <c r="AM19" i="7"/>
  <c r="AM24" i="7" s="1"/>
  <c r="AL19" i="7"/>
  <c r="AL24" i="7" s="1"/>
  <c r="AK19" i="7"/>
  <c r="AJ19" i="7"/>
  <c r="AJ24" i="7" s="1"/>
  <c r="AI19" i="7"/>
  <c r="AI24" i="7" s="1"/>
  <c r="AH19" i="7"/>
  <c r="AH24" i="7" s="1"/>
  <c r="AG19" i="7"/>
  <c r="AG24" i="7" s="1"/>
  <c r="AF19" i="7"/>
  <c r="AF24" i="7" s="1"/>
  <c r="AE19" i="7"/>
  <c r="AD19" i="7"/>
  <c r="AD24" i="7" s="1"/>
  <c r="AC19" i="7"/>
  <c r="AC24" i="7" s="1"/>
  <c r="AB19" i="7"/>
  <c r="AB24" i="7" s="1"/>
  <c r="AA19" i="7"/>
  <c r="AA24" i="7" s="1"/>
  <c r="Z19" i="7"/>
  <c r="Z24" i="7" s="1"/>
  <c r="Y19" i="7"/>
  <c r="X19" i="7"/>
  <c r="X24" i="7" s="1"/>
  <c r="W19" i="7"/>
  <c r="W24" i="7" s="1"/>
  <c r="V19" i="7"/>
  <c r="V24" i="7" s="1"/>
  <c r="U19" i="7"/>
  <c r="U24" i="7" s="1"/>
  <c r="T19" i="7"/>
  <c r="T24" i="7" s="1"/>
  <c r="S19" i="7"/>
  <c r="R19" i="7"/>
  <c r="R24" i="7" s="1"/>
  <c r="Q19" i="7"/>
  <c r="Q24" i="7" s="1"/>
  <c r="P19" i="7"/>
  <c r="P24" i="7" s="1"/>
  <c r="O19" i="7"/>
  <c r="O24" i="7" s="1"/>
  <c r="N19" i="7"/>
  <c r="N24" i="7" s="1"/>
  <c r="M19" i="7"/>
  <c r="L19" i="7"/>
  <c r="L24" i="7" s="1"/>
  <c r="K19" i="7"/>
  <c r="K24" i="7" s="1"/>
  <c r="J19" i="7"/>
  <c r="J24" i="7" s="1"/>
  <c r="I19" i="7"/>
  <c r="I24" i="7" s="1"/>
  <c r="H19" i="7"/>
  <c r="H24" i="7" s="1"/>
  <c r="G19" i="7"/>
  <c r="F19" i="7"/>
  <c r="F24" i="7" s="1"/>
  <c r="E19" i="7"/>
  <c r="E24" i="7" s="1"/>
  <c r="E13" i="6"/>
  <c r="E14" i="6" s="1"/>
  <c r="D13" i="6"/>
  <c r="D14" i="6" s="1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Q13" i="4"/>
  <c r="P13" i="4"/>
  <c r="K13" i="4"/>
  <c r="J13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F19" i="15" l="1"/>
  <c r="J19" i="15"/>
  <c r="P19" i="15"/>
  <c r="E19" i="15"/>
  <c r="Q19" i="15"/>
  <c r="K19" i="15"/>
  <c r="S19" i="15"/>
  <c r="I19" i="15"/>
  <c r="G19" i="15"/>
  <c r="C18" i="15"/>
  <c r="C19" i="15" s="1"/>
  <c r="AS14" i="13"/>
  <c r="AZ14" i="13"/>
  <c r="AK14" i="13"/>
  <c r="J14" i="13"/>
  <c r="AV14" i="13"/>
  <c r="BB13" i="13"/>
  <c r="AW14" i="13"/>
  <c r="AI14" i="13"/>
  <c r="AR14" i="13"/>
  <c r="AX14" i="13"/>
  <c r="AJ14" i="13"/>
  <c r="AU14" i="13"/>
  <c r="BB11" i="13"/>
  <c r="BB14" i="13" s="1"/>
  <c r="AL14" i="13"/>
  <c r="AT14" i="13"/>
  <c r="BA14" i="13"/>
  <c r="AN14" i="13"/>
  <c r="AP11" i="13"/>
  <c r="AP14" i="13" s="1"/>
  <c r="AG14" i="13"/>
  <c r="M51" i="1"/>
  <c r="S51" i="1"/>
  <c r="Y51" i="1"/>
  <c r="AE51" i="1"/>
  <c r="AK51" i="1"/>
  <c r="AQ51" i="1"/>
  <c r="AW51" i="1"/>
  <c r="T51" i="1"/>
  <c r="Z51" i="1"/>
  <c r="AR51" i="1"/>
  <c r="AX51" i="1"/>
  <c r="N51" i="1"/>
  <c r="AL51" i="1"/>
  <c r="G51" i="1"/>
  <c r="H51" i="1"/>
  <c r="AF51" i="1"/>
  <c r="O51" i="1"/>
  <c r="AA51" i="1"/>
  <c r="D51" i="1"/>
  <c r="J51" i="1"/>
  <c r="P51" i="1"/>
  <c r="V51" i="1"/>
  <c r="AB51" i="1"/>
  <c r="AH51" i="1"/>
  <c r="AN51" i="1"/>
  <c r="AT51" i="1"/>
  <c r="AZ51" i="1"/>
  <c r="E51" i="1"/>
  <c r="K51" i="1"/>
  <c r="Q51" i="1"/>
  <c r="W51" i="1"/>
  <c r="AC51" i="1"/>
  <c r="AI51" i="1"/>
  <c r="AO51" i="1"/>
  <c r="AU51" i="1"/>
  <c r="BA51" i="1"/>
  <c r="F51" i="1"/>
  <c r="L51" i="1"/>
  <c r="R51" i="1"/>
  <c r="X51" i="1"/>
  <c r="AD51" i="1"/>
  <c r="AJ51" i="1"/>
  <c r="AP51" i="1"/>
  <c r="AV51" i="1"/>
  <c r="I51" i="1"/>
  <c r="U51" i="1"/>
  <c r="AG51" i="1"/>
  <c r="AM51" i="1"/>
  <c r="AS51" i="1"/>
  <c r="AY51" i="1"/>
  <c r="BF17" i="9" l="1"/>
  <c r="BF19" i="9"/>
  <c r="BF16" i="9"/>
  <c r="BF18" i="9"/>
  <c r="BF20" i="9" l="1"/>
  <c r="BF21" i="9" s="1"/>
  <c r="D1" i="9"/>
</calcChain>
</file>

<file path=xl/sharedStrings.xml><?xml version="1.0" encoding="utf-8"?>
<sst xmlns="http://schemas.openxmlformats.org/spreadsheetml/2006/main" count="1014" uniqueCount="576">
  <si>
    <t>д/д</t>
  </si>
  <si>
    <t>Аж ахуй нэгж иргэний нэр</t>
  </si>
  <si>
    <t>Нийт эргэлтийн                  талбай га</t>
  </si>
  <si>
    <t>Тариалсан үр тариа /га/</t>
  </si>
  <si>
    <t>Үүнээс</t>
  </si>
  <si>
    <t>Бусад үр тариа</t>
  </si>
  <si>
    <t>Малын тэжээл</t>
  </si>
  <si>
    <t>Төмс</t>
  </si>
  <si>
    <t>Хүнсний ногоо</t>
  </si>
  <si>
    <t>Жимс, жимсгэнэ</t>
  </si>
  <si>
    <t>2020 онд бэлтгэсэн                   уринш /га/</t>
  </si>
  <si>
    <t>Тариалсан талбай        /га-аар/</t>
  </si>
  <si>
    <t>Тэжээлд шилжсэн  /га/</t>
  </si>
  <si>
    <t>Ургац алдсан талбай                            /га-аар/</t>
  </si>
  <si>
    <t>Үүнээс /га/</t>
  </si>
  <si>
    <t>Хураасан талбай       га-гаар</t>
  </si>
  <si>
    <t xml:space="preserve">Нэгжийн ургац                 /цн-ээр/                                                      </t>
  </si>
  <si>
    <t>Бүх ургац /тн-оор/</t>
  </si>
  <si>
    <t>Буудай</t>
  </si>
  <si>
    <t>Буудайн хувиарлалт</t>
  </si>
  <si>
    <t>Арвай</t>
  </si>
  <si>
    <t>Овъёос</t>
  </si>
  <si>
    <t>Хөх тариа</t>
  </si>
  <si>
    <t>Гурвалжин будаа</t>
  </si>
  <si>
    <t>Бусад</t>
  </si>
  <si>
    <t>Тарьсан талбай                  /га/</t>
  </si>
  <si>
    <t>Ургац алдсан талбай  /га-аар/</t>
  </si>
  <si>
    <t xml:space="preserve"> Шилжиж ирсэн талбай   /га-аар/</t>
  </si>
  <si>
    <t>Хураасан талбай                /га-аар/</t>
  </si>
  <si>
    <t>Нэгжийн ургац          цн-ээр</t>
  </si>
  <si>
    <t>Бүх ургац                          /тн/</t>
  </si>
  <si>
    <t>Тарьсан талбай га</t>
  </si>
  <si>
    <t>Бүх ургац                     /тн/</t>
  </si>
  <si>
    <t>Бүх ургац    /тн/</t>
  </si>
  <si>
    <t>Хураасан талбай                  /га/</t>
  </si>
  <si>
    <t>Авсан ургац \тн\</t>
  </si>
  <si>
    <t>химийн болон хосолмол аргаар бэлтгэсэн уринш /га/</t>
  </si>
  <si>
    <t>Ганд нэрвэгдсэн талбай /га-аар/</t>
  </si>
  <si>
    <t>Цасанд өртсөн</t>
  </si>
  <si>
    <t>Тарьсан талбай              /га-аар/</t>
  </si>
  <si>
    <t>Тэжээлд                     шилжсэн  /га/</t>
  </si>
  <si>
    <t xml:space="preserve">Нэжгийн ургац               цн-ээр           </t>
  </si>
  <si>
    <t>Бүх ургац               /тн/</t>
  </si>
  <si>
    <t>Өөрийн үрэнд                          /тн/</t>
  </si>
  <si>
    <t>Үрийн  нөөцөд                 /тн/</t>
  </si>
  <si>
    <t>Тэжээлд                                 /тн/</t>
  </si>
  <si>
    <t>Спиртийн үйлдвэрт /тн/</t>
  </si>
  <si>
    <t xml:space="preserve">ТЭДС-д үрэнд </t>
  </si>
  <si>
    <t>ТЭДС-д хүнсэнд</t>
  </si>
  <si>
    <t xml:space="preserve"> Гурилын  үйлдвэрт                    /тн/</t>
  </si>
  <si>
    <t>Бүх ургац          тн-оор</t>
  </si>
  <si>
    <t xml:space="preserve">Тэжээлд шилжсэн             </t>
  </si>
  <si>
    <t xml:space="preserve">Ургац алдсан талбай га-гаар </t>
  </si>
  <si>
    <t>Канаан ХХК</t>
  </si>
  <si>
    <t>Органик есөн хүнс хоршоо</t>
  </si>
  <si>
    <t>Тэнгэр агро ХХК</t>
  </si>
  <si>
    <t>Атрын шим ХХК</t>
  </si>
  <si>
    <t>ААН-ийн дүн</t>
  </si>
  <si>
    <t>Н.Нямдаваа</t>
  </si>
  <si>
    <t>Иргэний дүн</t>
  </si>
  <si>
    <t>Сумын дүн</t>
  </si>
  <si>
    <t>ТАЙЛАН ГАРГАСАН: ХАА-н МЭРГЭЖИЛТЭН                           Л.САНСАРЦЭЦЭГ</t>
  </si>
  <si>
    <t xml:space="preserve">ХЯНАСАН:ЗАСАГ ДАРГА                              Л.ТӨМӨРЧӨДӨР                 </t>
  </si>
  <si>
    <t xml:space="preserve">ТӨВ АЙМАГ СЭРГЭЛЭН  СУМЫН 2023 ОНЫ ҮР ТАРИАНЫ УРГАЦ ХУРААЛТЫН ТАЙЛАН </t>
  </si>
  <si>
    <t>2020...........</t>
  </si>
  <si>
    <t>Роман ХХК</t>
  </si>
  <si>
    <t>ЗДТГ</t>
  </si>
  <si>
    <t>ТАЙЛАН ГАРГАСАН: ХАА-н МЭРГЭЖИЛТЭН                                                        Л.САНСАРЦЭЦЭГ</t>
  </si>
  <si>
    <t xml:space="preserve">ХЯНАСАН:ЗАСАГ ДАРГА                              Л.Төмөрчөдөр                   </t>
  </si>
  <si>
    <t xml:space="preserve">ХХААХҮЯ-ны сайдын 2004 оны 03 дугаар сарын 17-ны өдрийн 26 тоот тушаалын 2 дугаар хавсралт </t>
  </si>
  <si>
    <t xml:space="preserve">Аймаг    Төв </t>
  </si>
  <si>
    <t xml:space="preserve">  Сэргэлэн сум</t>
  </si>
  <si>
    <t xml:space="preserve">ГАЗАР ТАРИАЛАНГИЙН ҮЙЛДВЭРЛЭЛИЙН                                                                                                                                                                                                         ЖИЛИЙН ЭЦСИЙН ТАЙЛАН </t>
  </si>
  <si>
    <t>ЗАСАГ ДАРГА                                Л.ТӨМӨРЧӨДӨР</t>
  </si>
  <si>
    <t xml:space="preserve">Бэлчээр Газар тариалан хариуцсан мэргэжилтэн                                       Л.Сансарцэцэг </t>
  </si>
  <si>
    <t>Хөдөө аж ахуйэ эдэлбэр газар /га</t>
  </si>
  <si>
    <t>Хадлангийн талбайн /га/</t>
  </si>
  <si>
    <t>Бэлчээрийн талбай /га/</t>
  </si>
  <si>
    <t>Тариалангийн талбай эргэлт /га/</t>
  </si>
  <si>
    <t>Өнжөөсөн талбай /га/</t>
  </si>
  <si>
    <t>Атаршсан талбай /га/</t>
  </si>
  <si>
    <t>Цэвдэгш хагалгаа талбай /га/</t>
  </si>
  <si>
    <t>Уриншилсан талбай /га/</t>
  </si>
  <si>
    <t>Нийт тариалсан талбай /га/</t>
  </si>
  <si>
    <t xml:space="preserve">Үүнээс </t>
  </si>
  <si>
    <t>Усалгаатай талбай /га/</t>
  </si>
  <si>
    <t>Усалгаагүйй талбай /га/</t>
  </si>
  <si>
    <t>Газрын албатайгаа мэдээлийн сангийн дүнг тулгаж баталгаажуулах</t>
  </si>
  <si>
    <t xml:space="preserve">2023 ОН </t>
  </si>
  <si>
    <t xml:space="preserve">ТӨВ АЙМАГ СЭРГЭЛЭН СУМЫН ҮР ТАРИАНЫ АГУУЛАХ,ТӨМС,                                                                                                                                                                                                                                                                               ХҮНСНИЙ НОГООНЫ ЗООРИНЫ МЭДЭЭ  </t>
  </si>
  <si>
    <t>№</t>
  </si>
  <si>
    <t xml:space="preserve">ААН, Иргэдийн нэр </t>
  </si>
  <si>
    <t xml:space="preserve">Үр тарианы агуулах </t>
  </si>
  <si>
    <t xml:space="preserve">Төмс, хүсний ногооны зоорь бүгд </t>
  </si>
  <si>
    <t xml:space="preserve">Босоо төмөр агуулах силлос </t>
  </si>
  <si>
    <t xml:space="preserve">Энгийн агуулах </t>
  </si>
  <si>
    <t xml:space="preserve">САА-н агуулах </t>
  </si>
  <si>
    <t xml:space="preserve">Механикжсан </t>
  </si>
  <si>
    <t xml:space="preserve">Энгийн </t>
  </si>
  <si>
    <t xml:space="preserve">Нүхэн </t>
  </si>
  <si>
    <t xml:space="preserve">тоо </t>
  </si>
  <si>
    <t xml:space="preserve">Багтаамж тн </t>
  </si>
  <si>
    <t xml:space="preserve">ААН-н Дүн </t>
  </si>
  <si>
    <t>Иргэн дүн</t>
  </si>
  <si>
    <t xml:space="preserve">Сумын Дүн </t>
  </si>
  <si>
    <t>ТАЙЛАН ГАРГАСАН:ХААТ-ийн МЭРГЭЖИЛТЭН                               Л.САНСАРЦЭЦЭГ</t>
  </si>
  <si>
    <t>ХЯНАСАН:ЗАСАГ ДАРГА                                    Л.ТӨМӨРЧӨДӨР</t>
  </si>
  <si>
    <t>2023 ОН</t>
  </si>
  <si>
    <t>ААН, иргэний нэр</t>
  </si>
  <si>
    <t>Трактор</t>
  </si>
  <si>
    <t>Үр тарианы комбайн</t>
  </si>
  <si>
    <t>Үтрэмийн ачигч</t>
  </si>
  <si>
    <t>Үтрэмийн цэвэрлэгч</t>
  </si>
  <si>
    <t>Үрлэгч</t>
  </si>
  <si>
    <t>жатак</t>
  </si>
  <si>
    <t>анжис</t>
  </si>
  <si>
    <t>Сийрүүлэгч</t>
  </si>
  <si>
    <t xml:space="preserve">Хор цацагч </t>
  </si>
  <si>
    <t xml:space="preserve">Үр ариутгагч </t>
  </si>
  <si>
    <t>Хадлангийн трактор</t>
  </si>
  <si>
    <t xml:space="preserve">Хадуур </t>
  </si>
  <si>
    <t xml:space="preserve">Тармуур </t>
  </si>
  <si>
    <t xml:space="preserve">Хаман боогч </t>
  </si>
  <si>
    <t>Бусад______</t>
  </si>
  <si>
    <t>марк</t>
  </si>
  <si>
    <t>тоо</t>
  </si>
  <si>
    <t>Дүн</t>
  </si>
  <si>
    <t>ХААТ-ИЙН МЭРГЭЖИЛТЭН                                     Л.САНСАРЦЭЦЭГ</t>
  </si>
  <si>
    <t>ХЯНАСАН: ЗАСАГ ДАРГА                                       Л.ТӨМӨРЧӨДӨР</t>
  </si>
  <si>
    <t xml:space="preserve">ТӨВ АЙМГИЙН СЭРГЭЛЭН  СУМЫН 2023 ОНД ААН, ИРГЭДИЙН ШИНЭЭР АВСАН ТЕХНИКИЙН МЭДЭЭ  </t>
  </si>
  <si>
    <t xml:space="preserve">ТӨВ АЙМАГ СЭРГЭЛЭН СУМ СОРТЫН ТАРИАЛАЛТЫН МЭДЭЭ </t>
  </si>
  <si>
    <t>ААН, ИРГЭНИЙ НЭР</t>
  </si>
  <si>
    <t>Тариалсан талбай</t>
  </si>
  <si>
    <t>Хураан авсан ургац</t>
  </si>
  <si>
    <t xml:space="preserve">Төмсний сорт га-аар  </t>
  </si>
  <si>
    <t xml:space="preserve">Гала </t>
  </si>
  <si>
    <t xml:space="preserve">Астил </t>
  </si>
  <si>
    <t xml:space="preserve">Солист </t>
  </si>
  <si>
    <t xml:space="preserve">Улаан нүдэн </t>
  </si>
  <si>
    <t>Нутагшсан</t>
  </si>
  <si>
    <t>ААНийн дүн</t>
  </si>
  <si>
    <t xml:space="preserve">Сумын дүн </t>
  </si>
  <si>
    <t>ХААТ-ИЙН МЭРГЭЖИЛТЭН                           Л.САНСАРЦЭЦЭГ</t>
  </si>
  <si>
    <t>ХЯНАСАН: ЗАСАГ ДАРГА                      Л.ТӨМӨРЧӨДӨР</t>
  </si>
  <si>
    <t>2023 он</t>
  </si>
  <si>
    <t>Аж ахуйн нэгж, иргэний нэр</t>
  </si>
  <si>
    <t>Дугуйт трактор бүгд</t>
  </si>
  <si>
    <t>Дугуйт трактор</t>
  </si>
  <si>
    <t>Мотоблок, иж бүрдлийн хамт</t>
  </si>
  <si>
    <t>Тракторын чиргуүл</t>
  </si>
  <si>
    <t>Гинжит трактор бүгд</t>
  </si>
  <si>
    <t>Үр тарианы комбайн бүгд</t>
  </si>
  <si>
    <t>Өөрөө явагч ангилангийн жатка</t>
  </si>
  <si>
    <t>Жатка бүгд/тариа ангилан хадагч/</t>
  </si>
  <si>
    <t>Жатка чиргүүлийн/тариа хадагч/</t>
  </si>
  <si>
    <t>Жатка 6-10 м өргөн дүүжин</t>
  </si>
  <si>
    <t>Т/3 машин</t>
  </si>
  <si>
    <t xml:space="preserve">Сийрүүлэгч </t>
  </si>
  <si>
    <t xml:space="preserve">Борной </t>
  </si>
  <si>
    <t>Сэндчилүүр ЛД-10, ЛДГ-10</t>
  </si>
  <si>
    <t>Бөгжит бул ЗКК-6</t>
  </si>
  <si>
    <t>Анжис</t>
  </si>
  <si>
    <t>Өргөн холбоо СП-11/ СП-16</t>
  </si>
  <si>
    <t xml:space="preserve">Үр суулгах машин </t>
  </si>
  <si>
    <t xml:space="preserve">төмс, хүнсний ногооны сийрүүлүүр </t>
  </si>
  <si>
    <t xml:space="preserve">Ургамал хамгаалах машин </t>
  </si>
  <si>
    <t xml:space="preserve">Төмс хүраах машин </t>
  </si>
  <si>
    <t xml:space="preserve">Бороожуулагч машин агрергатууд </t>
  </si>
  <si>
    <t>Хаман боогч</t>
  </si>
  <si>
    <t xml:space="preserve">Үтрэмийн машин </t>
  </si>
  <si>
    <t xml:space="preserve">Жинлэх төхөөрөмж </t>
  </si>
  <si>
    <t xml:space="preserve">Засварын газрын тоног төхөөрөмж </t>
  </si>
  <si>
    <t xml:space="preserve">Ажиллаж байгаа </t>
  </si>
  <si>
    <t xml:space="preserve">Бага оврын цахилгаан үүсгүүр </t>
  </si>
  <si>
    <t>Өндөр хүчин чадлын трактор 275-аас дээш м/х-тэй</t>
  </si>
  <si>
    <t>К-700, 701</t>
  </si>
  <si>
    <t>Т-150К</t>
  </si>
  <si>
    <t>ҮТО-1804</t>
  </si>
  <si>
    <t>ҮТО-1504</t>
  </si>
  <si>
    <t>Нью холланд</t>
  </si>
  <si>
    <t>Джон дийр</t>
  </si>
  <si>
    <t>Кубота</t>
  </si>
  <si>
    <t>МТЗ-1221,4</t>
  </si>
  <si>
    <t>МТЗ-80/82, 82.1</t>
  </si>
  <si>
    <t>ЮМЗ-6/6Л</t>
  </si>
  <si>
    <t>МТЗ-50</t>
  </si>
  <si>
    <t>Foton -165 ВТЗ-2032А</t>
  </si>
  <si>
    <t>ХТЗ-2512</t>
  </si>
  <si>
    <t>Бусад трактор</t>
  </si>
  <si>
    <t>ДТ-75</t>
  </si>
  <si>
    <t>ДТ-75М</t>
  </si>
  <si>
    <t>Chellenjer</t>
  </si>
  <si>
    <t>Nova</t>
  </si>
  <si>
    <t>Джон Деере 1076</t>
  </si>
  <si>
    <t>Джон Деере 1048</t>
  </si>
  <si>
    <t>Сампо</t>
  </si>
  <si>
    <t>Нива эффект Виоэүж</t>
  </si>
  <si>
    <t>Нива СК-5/5М</t>
  </si>
  <si>
    <t>Енисей1200/1201М</t>
  </si>
  <si>
    <t>Фотон, Gushen</t>
  </si>
  <si>
    <t>Бусад бага хүчин чадлын</t>
  </si>
  <si>
    <t>Түлш цэнэглэгч /АТЗ-3,8/</t>
  </si>
  <si>
    <t>Засварын машин</t>
  </si>
  <si>
    <t>Авцын өргөн 9-м-ээс дээш</t>
  </si>
  <si>
    <t>КПШ-5, Лидер-5</t>
  </si>
  <si>
    <t>КПШ-9, Лидер-6</t>
  </si>
  <si>
    <t>КПЭ-3,8</t>
  </si>
  <si>
    <t>КПС-3</t>
  </si>
  <si>
    <t>Хүнд диск</t>
  </si>
  <si>
    <t xml:space="preserve">Шүдэт </t>
  </si>
  <si>
    <t>Шивүүр Биг-3</t>
  </si>
  <si>
    <t>ПН-3-3-35</t>
  </si>
  <si>
    <t>ПН  - 4-35</t>
  </si>
  <si>
    <t>ПН-6/8 - 35</t>
  </si>
  <si>
    <t xml:space="preserve">Үр тариа </t>
  </si>
  <si>
    <t xml:space="preserve">4 мөрний төмсний үр суулгагч </t>
  </si>
  <si>
    <t xml:space="preserve">2 мөрний төмсний үр суулгагч </t>
  </si>
  <si>
    <t xml:space="preserve">Хүнсний ногоо </t>
  </si>
  <si>
    <t>Дугуйт трактор /150-275 м/х-тэй/</t>
  </si>
  <si>
    <t>Дугуйт трактор /80-150 м/х-тэй/</t>
  </si>
  <si>
    <t>Дугуйт трактор /25-80 м/х-тэй/</t>
  </si>
  <si>
    <t>Бага /25 хүртэл м/х-тэй/</t>
  </si>
  <si>
    <t>ПН-5-35</t>
  </si>
  <si>
    <t>Өргөн авцын үрлүүр</t>
  </si>
  <si>
    <t>СЗС -2,1</t>
  </si>
  <si>
    <t>Омичка</t>
  </si>
  <si>
    <t>СЗП-3,6</t>
  </si>
  <si>
    <t>КРН-4,2</t>
  </si>
  <si>
    <t>СКОН- 2,7</t>
  </si>
  <si>
    <t>КРН- 4,2</t>
  </si>
  <si>
    <t>КОН- 2,7</t>
  </si>
  <si>
    <t>Роторт</t>
  </si>
  <si>
    <t xml:space="preserve">ОПШ-15 түүнтэй адилтгах машин </t>
  </si>
  <si>
    <t>Үр хордуулагч ТС-10</t>
  </si>
  <si>
    <t>Котбайн ККУ-22А</t>
  </si>
  <si>
    <t>2 мөрийн грэмми</t>
  </si>
  <si>
    <t>1 мөрийн грэмми</t>
  </si>
  <si>
    <t>Төмс дугаарлагч КСП</t>
  </si>
  <si>
    <t xml:space="preserve">Òºìñ óõàã÷ 2 мөрний </t>
  </si>
  <si>
    <t xml:space="preserve">Òºìñ óõàã÷ 1 мөрний </t>
  </si>
  <si>
    <t>Трергад ТМ454</t>
  </si>
  <si>
    <t>ДКШ-64</t>
  </si>
  <si>
    <t>ДДА-100МА</t>
  </si>
  <si>
    <t>ДДН-70</t>
  </si>
  <si>
    <t>МА-200</t>
  </si>
  <si>
    <t xml:space="preserve">услах агрегат га-ийн </t>
  </si>
  <si>
    <t>КДЛ-4</t>
  </si>
  <si>
    <t>Бага оврын тракторын</t>
  </si>
  <si>
    <t>саран тармуур  ГДК-6</t>
  </si>
  <si>
    <t>Шүдэт тармуур /ГПП-6,ГП-14/</t>
  </si>
  <si>
    <t>Дөрвөлжин</t>
  </si>
  <si>
    <t>Хуйлан</t>
  </si>
  <si>
    <t>Бага оврын хуйлан</t>
  </si>
  <si>
    <t>Будаа цэвэрлэгч ОВС-25,О</t>
  </si>
  <si>
    <t>Будаа агчигч ЗПС-60/100</t>
  </si>
  <si>
    <t>Үр сортлогч СН-4 МС-4,5</t>
  </si>
  <si>
    <t>Мщхнаикжсан үтрэм ЗАВ-10/20</t>
  </si>
  <si>
    <t>Мщхнаикжсан үтрэм ЗАВ-40</t>
  </si>
  <si>
    <t>50 хүртэл тонны пүү</t>
  </si>
  <si>
    <t>50-ээс дээш тонны пүү</t>
  </si>
  <si>
    <t>Òîêàðûí ñòàíîê</t>
  </si>
  <si>
    <t>Àêêóìëÿòîð  öýíýãëýã÷</t>
  </si>
  <si>
    <t>Õèéí àëõ</t>
  </si>
  <si>
    <t>Ò¿ëøíèé àïïðàò øàëãàõ 
ñòåíä</t>
  </si>
  <si>
    <t>ºðãºõ òàéëü</t>
  </si>
  <si>
    <t>Ãàãíóóðûí 
òðàíñôîðìàòîð</t>
  </si>
  <si>
    <t>Çººâðèéí ãàãíóóðûí 
àãðåãàò</t>
  </si>
  <si>
    <t>ªðìèéí ñòàíîê</t>
  </si>
  <si>
    <t xml:space="preserve">Инженер </t>
  </si>
  <si>
    <t>Механик</t>
  </si>
  <si>
    <t xml:space="preserve">Механикжуулагч </t>
  </si>
  <si>
    <t xml:space="preserve">Ямахо хонды мягийн хөдөлгүүр </t>
  </si>
  <si>
    <t xml:space="preserve">Салхин сэнс </t>
  </si>
  <si>
    <t xml:space="preserve">Нарны зай </t>
  </si>
  <si>
    <t>À</t>
  </si>
  <si>
    <t>Дарь-Ус ХХК</t>
  </si>
  <si>
    <t>Баянзүрх ээж хоршоо</t>
  </si>
  <si>
    <t>Л.Дамбадаржаа</t>
  </si>
  <si>
    <t>Г.Отгонжаргал</t>
  </si>
  <si>
    <t>Иргэдийн дүн</t>
  </si>
  <si>
    <t>ХААТ-ИЙН МЭРГЭЖИЛТЭН                   Л.САНСАРЦЭЦЭГ</t>
  </si>
  <si>
    <t xml:space="preserve">               ХЯНАСАН:ЗАСАГ ДАРГА                                               Л.ТӨМӨРЧӨДӨР</t>
  </si>
  <si>
    <t xml:space="preserve">ТӨВ АЙМАГ СЭРГЭЛЭН СУМ 2023 ОНЫ ТЕХНИКИЙН МЭДЭЭ </t>
  </si>
  <si>
    <t>Д/д</t>
  </si>
  <si>
    <t>Нийт эргэлтийн талбай /га/</t>
  </si>
  <si>
    <t>Тариалсан талбайн хэмжээ /га/</t>
  </si>
  <si>
    <t>Нийт бэлтгэсэн уриншийн хэмжээ /га/</t>
  </si>
  <si>
    <t>Боловсруулалт</t>
  </si>
  <si>
    <t>Үнэлгээ  /+  -/</t>
  </si>
  <si>
    <t>Талбайн хэмжээ /га/</t>
  </si>
  <si>
    <t>Химийн уринш /га/</t>
  </si>
  <si>
    <t>Хавсан уринш /га/</t>
  </si>
  <si>
    <t xml:space="preserve">Цэвдэгш хагалгаа </t>
  </si>
  <si>
    <t xml:space="preserve">Сайн </t>
  </si>
  <si>
    <t xml:space="preserve">Дунд </t>
  </si>
  <si>
    <t>Муу</t>
  </si>
  <si>
    <t xml:space="preserve">          + </t>
  </si>
  <si>
    <t xml:space="preserve">               </t>
  </si>
  <si>
    <t xml:space="preserve">        ХАА-Н МЭРГЭЖИЛТЭН                           Л.САНСАРЦЭЦЭГ</t>
  </si>
  <si>
    <t>ХЯНАСАН:ЗАСАГ ДАРГА                         Л.ТӨМӨРЧӨДӨР</t>
  </si>
  <si>
    <t xml:space="preserve">ТӨВ АЙМАГ   СЭРГЭЛЭН СУМЫН 2023 ОНЫ УРИНШ БОЛОВСРУУЛАЛТЫН МЭДЭЭ </t>
  </si>
  <si>
    <t>ААН. Иргэний нэр</t>
  </si>
  <si>
    <t xml:space="preserve">Төмс </t>
  </si>
  <si>
    <t>Хүнсний ногооны  нэгтгэсэн дүн</t>
  </si>
  <si>
    <t>Үүнээс: Ил талбайн ногоо</t>
  </si>
  <si>
    <t>Үүнээс: Хамгаалагдсан хөрс /Өвөл, зуны хүлэмжийн  ургац хураалт/</t>
  </si>
  <si>
    <t>байцаа</t>
  </si>
  <si>
    <t xml:space="preserve">    шар манжин                                                                                                                                                                                                                                                 </t>
  </si>
  <si>
    <t>хүрэн манжин</t>
  </si>
  <si>
    <t>Лууван</t>
  </si>
  <si>
    <t>Сонгино</t>
  </si>
  <si>
    <t>Сармис</t>
  </si>
  <si>
    <t>Тарвас</t>
  </si>
  <si>
    <t>бусад</t>
  </si>
  <si>
    <t>Хүлэмжийн нийт тарьсан талбай /га/</t>
  </si>
  <si>
    <t>Хүлэмжийн нийт ургац  /тн/</t>
  </si>
  <si>
    <t>хэмх</t>
  </si>
  <si>
    <t>лооль</t>
  </si>
  <si>
    <t>чинжүү</t>
  </si>
  <si>
    <t>хулуу</t>
  </si>
  <si>
    <t>тарвас</t>
  </si>
  <si>
    <t>навчит</t>
  </si>
  <si>
    <t>Тариалсан талбай /га/</t>
  </si>
  <si>
    <t xml:space="preserve">Ургац алдсан </t>
  </si>
  <si>
    <t>Хураах талбай /га/</t>
  </si>
  <si>
    <t>Хураасан талбай  (га)</t>
  </si>
  <si>
    <t>Хувь/%/</t>
  </si>
  <si>
    <t>Нэгжийн ургац  (цн)</t>
  </si>
  <si>
    <t>Бүгд ургац (тн)</t>
  </si>
  <si>
    <t>Тарьсан талбай /га/</t>
  </si>
  <si>
    <t>Ургац алдсан /га/</t>
  </si>
  <si>
    <t>Хураасан талбай /га/</t>
  </si>
  <si>
    <t xml:space="preserve">Ургац алдсан/га/ </t>
  </si>
  <si>
    <t xml:space="preserve">Ургац алдсан /га/ </t>
  </si>
  <si>
    <t>Ургац алдсан</t>
  </si>
  <si>
    <t xml:space="preserve">                                                                                                 ХАА-Н МЭРГЭЖИЛТЭН                           Л.САНСАРЦЭЦЭГ</t>
  </si>
  <si>
    <t xml:space="preserve">                                                                      ХЯНАСАН:ЗАСАГ ДАРГА                         Л.ТӨМӨРЧӨДӨР</t>
  </si>
  <si>
    <t xml:space="preserve"> ТӨВ АЙМГИЙН  СЭРГЭЛЭН СУМЫН 2023 ОНЫ ТӨМС, ХҮНСНИЙ НОГООНЫ УРГАЦ ХУРААЛТЫН ТАЙЛАН</t>
  </si>
  <si>
    <t>Иргэн, ААН-ийн нэр</t>
  </si>
  <si>
    <t>Нийт бордсон талбай  /га/</t>
  </si>
  <si>
    <t>Хэрэглэсэн бордооны хэмжээ</t>
  </si>
  <si>
    <t>Ирэх онд бордох нийт талбай   /га/</t>
  </si>
  <si>
    <t>Хэрэглэх бордооны хэмжээ</t>
  </si>
  <si>
    <t>Органик бордоогоор бордсон талбай / га /</t>
  </si>
  <si>
    <t>Эрдэс бордоогоор бордсон талбай  /га/</t>
  </si>
  <si>
    <t>Бактерийн бордоо /га/</t>
  </si>
  <si>
    <t>Органик бордоо  / тн/</t>
  </si>
  <si>
    <t>Эрдэс бордоо  /тн/</t>
  </si>
  <si>
    <t>Органик бордоогоор бордох талбай  /га/</t>
  </si>
  <si>
    <t xml:space="preserve">Эрдэс бордоогоор бордох талбай  /га/ </t>
  </si>
  <si>
    <t>Органик бордоо   /тн/</t>
  </si>
  <si>
    <t>Эрдэс бордоо   /тн/</t>
  </si>
  <si>
    <t>А</t>
  </si>
  <si>
    <t>ТАЙЛАН ГАРГАСАН: ХААТ-ийн МЭРГЭЖИЛТЭН                                   Л.САНСАРЦЭЦЭГ</t>
  </si>
  <si>
    <t>ХЯНАСАН: ЗАСАГ ДАРГА                                         Л.ТӨМӨРЧӨДӨР</t>
  </si>
  <si>
    <t xml:space="preserve">ТӨВ АЙМАГ СЭРГЭЛЭН СУМ 2023 ОНД ТАРИЛАНГИЙН ТАЛБАЙД                                                                                                                                                                                                                                                                           БОРДОО ХЭРЭГЛЭСЭН СУДАЛГАА </t>
  </si>
  <si>
    <t xml:space="preserve"> №</t>
  </si>
  <si>
    <t xml:space="preserve">Аж ахуйн нэгж, иргэний нэр </t>
  </si>
  <si>
    <t xml:space="preserve"> Ургамал хамгааллын бодисын нэр </t>
  </si>
  <si>
    <t xml:space="preserve">Нийлүүлэлт хийсэн байгууллага </t>
  </si>
  <si>
    <t>Тебутин, / Савалгаа-5 л/               /норм-0.4-0.5л/тн/</t>
  </si>
  <si>
    <t>Пункер Савалгаа-5 л/               /норм-0.4-0.5л/тн/</t>
  </si>
  <si>
    <t>Алмазис / Савалгаа 0,2 ба 0,5 кг /норм-8-10 гр/га/</t>
  </si>
  <si>
    <t xml:space="preserve"> Фенизан /2.4 Д бутилийн эфирийн оронд/     /норм-0.2-0.3л/га/</t>
  </si>
  <si>
    <t>Раундап  савалгаа 200 норм 2,5-4 л/га</t>
  </si>
  <si>
    <t>Пумасупер/ Савалгаа10 л/               /Норм-0.8-1.2л/га/</t>
  </si>
  <si>
    <t xml:space="preserve">Торнодо  / савалгаа 10 л/ / норм 2-4 л/га/ </t>
  </si>
  <si>
    <t>Зингер / норм 0.6-0.8 л/га /</t>
  </si>
  <si>
    <t>пистизит</t>
  </si>
  <si>
    <t xml:space="preserve">Атрын шим ХХК </t>
  </si>
  <si>
    <t>1000мкв /300л/</t>
  </si>
  <si>
    <t>БНСУ-аас төслиыйн шугамаар орж ирсэн хаяигны эсрэг пестизит</t>
  </si>
  <si>
    <t>Тэнгэр агро  ХХК</t>
  </si>
  <si>
    <t>5л</t>
  </si>
  <si>
    <t>өөрөө</t>
  </si>
  <si>
    <t>Нийт дүн</t>
  </si>
  <si>
    <t xml:space="preserve">                                           </t>
  </si>
  <si>
    <t>ТАЙЛАН ГАРГАСАН: ХААТ-ИЙН МЭРГЭЖИЛТЭН                                Л.САНСАРЦЭЦЭГ</t>
  </si>
  <si>
    <t>ХЯНАСАН: ЗАСАГ ДАРГА                                                       Л.ТӨМӨРЧӨДӨР</t>
  </si>
  <si>
    <t>ТӨВ АЙМГИЙН СЭРГЭЛЭН СУМАНД 2023 ОНД ХЭРЭГЛЭГДСЭН УРГАМАЛ                                                                                                                                                               ХАМГААЛАХ БОДИС</t>
  </si>
  <si>
    <t>ААН Иргэний нэр</t>
  </si>
  <si>
    <t>ЖИМС ТАРИАЛДАГ АЖ АХУЙН НЭГЖИЙН ТОО</t>
  </si>
  <si>
    <t>ЖИМС ТАРИАЛДАГ ИРГЭНИЙ ТОО</t>
  </si>
  <si>
    <t>2019 онд байсан жимст цэцэрлэгийн талбай/га/</t>
  </si>
  <si>
    <t>2020 онд шинээр байгуулсан жимст цэцэрлэгийн талбай /га/</t>
  </si>
  <si>
    <t>Шинээр бий болгосон *Ногоон ажлын байр" -ны тоо</t>
  </si>
  <si>
    <t>"Жимс жимсгэнэ" дэд хөтөлбөрийн хүрээнд орон нутгийн хөрөнгө оруулалт/сая.төг/</t>
  </si>
  <si>
    <t>Элсний нүүдэл, уул уурхайн нөхөн сэргээлт хийсэн талбай /га/</t>
  </si>
  <si>
    <t xml:space="preserve">Байгалийн чацаргана, жимс жимсгэний сэргээгдсэн талбай /га/ </t>
  </si>
  <si>
    <t>2020 оны байдлаар  жимс жимсгэнэ тарьсан нийт талбай /га/</t>
  </si>
  <si>
    <t>Сумын нэр</t>
  </si>
  <si>
    <t>2020 онд  хураан авсан ургац /тн/</t>
  </si>
  <si>
    <t>Экспортлосон бүтээгдэхүүн</t>
  </si>
  <si>
    <t>2020 онд үйлдвэрлэсэн жимсний суулгац /ш/</t>
  </si>
  <si>
    <t>Борлуулах суулгацын санал /ширхэг, харилцах утас/</t>
  </si>
  <si>
    <t>2021 онд тариалах талбай /га/</t>
  </si>
  <si>
    <t>2021 оны тариалалтад шаардлагатай суулгац /мян.ш/</t>
  </si>
  <si>
    <t>Боловсруулах үйлдвэрлэл</t>
  </si>
  <si>
    <t>Чацаргана</t>
  </si>
  <si>
    <t>Үхрийн нүд</t>
  </si>
  <si>
    <t>Алим</t>
  </si>
  <si>
    <t>Чавга, интоор</t>
  </si>
  <si>
    <t>Бусад жимс</t>
  </si>
  <si>
    <t>Бүгд</t>
  </si>
  <si>
    <t xml:space="preserve">бусад жимс </t>
  </si>
  <si>
    <t>Усан үзэм бут</t>
  </si>
  <si>
    <t xml:space="preserve">Чацаргана </t>
  </si>
  <si>
    <t>Чавга интоор</t>
  </si>
  <si>
    <t xml:space="preserve">Бусад жимс </t>
  </si>
  <si>
    <t xml:space="preserve">Усан үзэм </t>
  </si>
  <si>
    <t>Нийт</t>
  </si>
  <si>
    <t xml:space="preserve"> /жимс, жүүс,  хэмжээ-кг/</t>
  </si>
  <si>
    <t>Бүтээгдэхүүн /ш/</t>
  </si>
  <si>
    <t>Тос хэмжээ /кг/</t>
  </si>
  <si>
    <t>Үнэ /мян. Ам.доллар $/</t>
  </si>
  <si>
    <t>сорт/Чуйский/</t>
  </si>
  <si>
    <t>бусад сорт</t>
  </si>
  <si>
    <t>Чавга</t>
  </si>
  <si>
    <t>Интоор</t>
  </si>
  <si>
    <t>бөөрөлзгөнө</t>
  </si>
  <si>
    <t>чацаргана</t>
  </si>
  <si>
    <t>алим</t>
  </si>
  <si>
    <t>чавга</t>
  </si>
  <si>
    <t>үхрийн нүд</t>
  </si>
  <si>
    <t>Бөөрөлзгөнө</t>
  </si>
  <si>
    <t>Тоо</t>
  </si>
  <si>
    <t>Хүчин чадал /тн/</t>
  </si>
  <si>
    <t>нэр, хаяг, утас</t>
  </si>
  <si>
    <t>Нүүрс трейд ХХК</t>
  </si>
  <si>
    <t>Н.Баяржаргал</t>
  </si>
  <si>
    <t>СУМЫН ДҮН</t>
  </si>
  <si>
    <t>ДҮН</t>
  </si>
  <si>
    <t>ТАЙЛАН ГАРГАСАН:ХААТ-ийн МЭРГЭЖИЛТЭН                          Л.САНСАРЦЭЦЭГ</t>
  </si>
  <si>
    <t>ТАНИЛЦСАН:ЗАСАГ ДАРГА                      Л.ТӨМӨРЧӨДӨР</t>
  </si>
  <si>
    <t>Сургалт сурталчилгаа</t>
  </si>
  <si>
    <t>Хамгаалагдсан хөрсний аж ахуй</t>
  </si>
  <si>
    <t xml:space="preserve">                                                                                     Хамгаалагдсан хөрсний аж ахуй</t>
  </si>
  <si>
    <t>Өвлийн хүлэмж</t>
  </si>
  <si>
    <t xml:space="preserve">                                                                       Зуны хүлэмж</t>
  </si>
  <si>
    <t>Нийлэг хальсан хучлага,бүхээгт</t>
  </si>
  <si>
    <t>Сургалтын тоо</t>
  </si>
  <si>
    <t>Хамрагдсан хүний тоо</t>
  </si>
  <si>
    <t>зөвлөмж,гарын авлага /ширхэг/</t>
  </si>
  <si>
    <t>НИЙТ</t>
  </si>
  <si>
    <t>үүнээс шилэн</t>
  </si>
  <si>
    <t>нарлаг</t>
  </si>
  <si>
    <t>нийлэг</t>
  </si>
  <si>
    <t>Тарьсан /м2/</t>
  </si>
  <si>
    <t>Авсан ургац /тн/</t>
  </si>
  <si>
    <t>Тоо ширхэг</t>
  </si>
  <si>
    <t>Хэмжээ/м2/</t>
  </si>
  <si>
    <t>Тарьсан талбай/м2/</t>
  </si>
  <si>
    <t xml:space="preserve">Талбайн хэмжээ </t>
  </si>
  <si>
    <t>Тоо ширхэг /шилэн/</t>
  </si>
  <si>
    <t>Хэмжээ/Шилэн-м2/</t>
  </si>
  <si>
    <t>Тоо ширхэг /Нарлаг/</t>
  </si>
  <si>
    <t>Хэмжээ/Нарлаг-м2/</t>
  </si>
  <si>
    <t xml:space="preserve">Тоо ширхэг </t>
  </si>
  <si>
    <t>Хэмжээ /мкв/</t>
  </si>
  <si>
    <t xml:space="preserve">Өргөст хэмх </t>
  </si>
  <si>
    <t>Улаан лооль</t>
  </si>
  <si>
    <t>Чинжүү</t>
  </si>
  <si>
    <t>Навчит ногоо</t>
  </si>
  <si>
    <t>Гүзээлзгэнэ</t>
  </si>
  <si>
    <t>Бүгд /м2/</t>
  </si>
  <si>
    <t>Бүгд ургац /тн/</t>
  </si>
  <si>
    <t>Өргөст хэмх</t>
  </si>
  <si>
    <t>Хулуу</t>
  </si>
  <si>
    <t>Амтат гуа</t>
  </si>
  <si>
    <t xml:space="preserve">бусад </t>
  </si>
  <si>
    <t>Бүгд тарьсан/м2/</t>
  </si>
  <si>
    <t xml:space="preserve">Отгонжаргал </t>
  </si>
  <si>
    <t>ХАА-н МЭРГЭЖИЛТЭН                                      Л.САНСАРЦЭЦЭГ</t>
  </si>
  <si>
    <t>ХЯНАСАН: ЗАСАГ ДАРГА                                  Л.ТӨМӨРЧӨДӨР</t>
  </si>
  <si>
    <t xml:space="preserve">ТӨВ АЙМГИЙН СЭРГЭЛЭН СУМЫН 2023 ОНЫ ХАМГААЛАГДСАН ХӨРСНИЙ  ҮЙЛДВЭРЛЭЛИЙН ТАЙЛАН </t>
  </si>
  <si>
    <t xml:space="preserve">ТӨВ АЙМГИЙН СЭРГЭЛЭН СУМЫН ӨМЧИЙН БҮХ ХЭЛБЭРИЙН УСЛАЛТЫН </t>
  </si>
  <si>
    <t>Услалтын системийн нэр, байршил</t>
  </si>
  <si>
    <t>Өмчлөгч, эзэмшигч байгууллага</t>
  </si>
  <si>
    <t>Ашиглал-танд орсон он</t>
  </si>
  <si>
    <t>Төслийн хүч чадал /га/</t>
  </si>
  <si>
    <t>Ашигласан талбай /га/</t>
  </si>
  <si>
    <t>Хураан авсан ургац /тн/</t>
  </si>
  <si>
    <t>Нэгжийн ургац  /цн/</t>
  </si>
  <si>
    <t>Усан сангийн эзлэхүүн /м3/</t>
  </si>
  <si>
    <t>Тайлбар</t>
  </si>
  <si>
    <t>Үр тариа</t>
  </si>
  <si>
    <t>Жимс, жимс-гэнэ</t>
  </si>
  <si>
    <t>Өгөөмөр</t>
  </si>
  <si>
    <t xml:space="preserve">Тэнгэр агро ХХК </t>
  </si>
  <si>
    <t>Хуучин нисэх</t>
  </si>
  <si>
    <t>Атрын ших ХХК</t>
  </si>
  <si>
    <t xml:space="preserve">Таван хумст </t>
  </si>
  <si>
    <t>Органик есөн хүнс</t>
  </si>
  <si>
    <t>ТАЙЛАН ГАРГАСАН: ХААТ-ийн МЭРГЭЖИЛТЭН                            Л.САНСАРЦЭЦЭГ</t>
  </si>
  <si>
    <t>ХЯНАСАН: ЗАСАГ ДАРГА                             Л.ТӨМӨРЧӨДӨР</t>
  </si>
  <si>
    <t xml:space="preserve"> СИСТЕМИЙН 2023 ОНЫ АШИГЛАЛТЫН ТАЙЛАН</t>
  </si>
  <si>
    <t>Аж ахуйн нэгж, иргэдийн дүн</t>
  </si>
  <si>
    <t>Тариалсан талбай бүгд /га/</t>
  </si>
  <si>
    <t>Тариалсан талбай таримлын төрлөөр /га/</t>
  </si>
  <si>
    <t>Нийт хураан авсан ургац /тн/</t>
  </si>
  <si>
    <t>Хураан авсан нийт ургац /тн/</t>
  </si>
  <si>
    <t>Нэгжийн ургац</t>
  </si>
  <si>
    <t>Тэжээлийн ургамал</t>
  </si>
  <si>
    <t>Тарьсан талбай/га</t>
  </si>
  <si>
    <t xml:space="preserve">Хураасн талбай/га </t>
  </si>
  <si>
    <t>Хурааса талбай/га</t>
  </si>
  <si>
    <t>Ургац алдсан талбай/га</t>
  </si>
  <si>
    <t xml:space="preserve">Усалгаатай хадлан </t>
  </si>
  <si>
    <t xml:space="preserve">                                        Энгийн усалгаатай талбай</t>
  </si>
  <si>
    <t>Энгийн хийцтэй услал</t>
  </si>
  <si>
    <t>Сумын нийт дүн /19+31/</t>
  </si>
  <si>
    <t>ТАЙЛАН ГАРГАСАН: ХААТ-ийн МЭРГЭЖИЛТЭН                        Л.САНСАРЦЭЦЭГ</t>
  </si>
  <si>
    <t>ХЯНАСАН:ЗАСАГ ДАРГА                                          Л.ТӨМӨРЧӨДӨР</t>
  </si>
  <si>
    <t xml:space="preserve">ТӨВ  АЙМГИЙН СЭРГЭЛЭН СУМЫН 2023 ОНЫ УСАЛГААТАЙ ТАРИАЛАНГИЙН ТАЙЛАН </t>
  </si>
  <si>
    <t>Канаан ХХК 2549794</t>
  </si>
  <si>
    <t>Атрын шим ХХК 2052554</t>
  </si>
  <si>
    <t>Дарь-ус ХХК 5218578</t>
  </si>
  <si>
    <t xml:space="preserve">Рамон ХХК 2882892 </t>
  </si>
  <si>
    <t xml:space="preserve">Прогресс Медиа ХХК </t>
  </si>
  <si>
    <t>Баянширдэгтэй ХХК 2889161</t>
  </si>
  <si>
    <t>Б.Мөнхялалт 1110991510169</t>
  </si>
  <si>
    <t>Б.Дамбадаржаа 4167572100015</t>
  </si>
  <si>
    <t>О.Амаржаргал УХ67102026</t>
  </si>
  <si>
    <t>Б.Мөнхдэлгэр ШУ88081032, 95950359</t>
  </si>
  <si>
    <t>Д.Мөнхбаяр 4167570006021</t>
  </si>
  <si>
    <t>Н.Одончимэг 4167570104821</t>
  </si>
  <si>
    <t>Б.Мөнхцэцэг 4167570001421</t>
  </si>
  <si>
    <t>Ж.Энхжаргал 4167570003021</t>
  </si>
  <si>
    <t>М.Мижиддорж 4167571400010</t>
  </si>
  <si>
    <t>Ч.Гандолгор 4167570004421</t>
  </si>
  <si>
    <t>З.Нарантуяа  4167590003721</t>
  </si>
  <si>
    <t>Г.Батөлзий 4167530007621</t>
  </si>
  <si>
    <t>Д.Өлзийхүү 4167570004921</t>
  </si>
  <si>
    <t>А.Цэрэннадмид 4167570109221</t>
  </si>
  <si>
    <t>Ц.Төрбат 4167530005221</t>
  </si>
  <si>
    <t>Т.Нямцэрэн 4167572100003</t>
  </si>
  <si>
    <t>С.Даваацэрэн 4167570009421</t>
  </si>
  <si>
    <t>Д.Энхтайван 4167570100821</t>
  </si>
  <si>
    <t>Т.Баярцэнгэл 4167530007721</t>
  </si>
  <si>
    <t>Т.Чулуунсүрэн 4167531500005</t>
  </si>
  <si>
    <t>М.Дөлгөөн-Амгалан 4167531800009</t>
  </si>
  <si>
    <t>Л.Дашбат</t>
  </si>
  <si>
    <t>Ч.Наранхүү 4167530002221</t>
  </si>
  <si>
    <t>М.Оргил 4167550007121</t>
  </si>
  <si>
    <t>Ч. Ичинхорлоо 4167590009821</t>
  </si>
  <si>
    <t>Б.Баярцогт 4167590003821</t>
  </si>
  <si>
    <t>Ч.Мөнхчулуун  4167590001021</t>
  </si>
  <si>
    <t>Р.Дашдаваа 4167510004721</t>
  </si>
  <si>
    <t>Ц.Баасан 4167511500010</t>
  </si>
  <si>
    <t>М.Доржсүрэн 4167511700035</t>
  </si>
  <si>
    <t>Г.Төмөрбаатар  4167510007721</t>
  </si>
  <si>
    <t>Б.Амгалан 4167511400002</t>
  </si>
  <si>
    <t>Ч.Ичинхорлоо 4167590009821</t>
  </si>
  <si>
    <t>Н.Нямдаваа 4167551400008</t>
  </si>
  <si>
    <t>Ж.Дүгэрсүрэн 4167570000621</t>
  </si>
  <si>
    <t>Бямбадорж Сүхбаатар 1119691509836</t>
  </si>
  <si>
    <t>Органик 9 хүнс хоршоо</t>
  </si>
  <si>
    <t>Отгонжаргал</t>
  </si>
  <si>
    <t xml:space="preserve">Хүлэмж </t>
  </si>
  <si>
    <t>Иргэний  дүн</t>
  </si>
  <si>
    <t xml:space="preserve">Рамон </t>
  </si>
  <si>
    <t>Жон Дер 50-1685</t>
  </si>
  <si>
    <t>перес Ню холланд 50-71</t>
  </si>
  <si>
    <t>Прогресс медиа ХХК</t>
  </si>
  <si>
    <t>Ч.Ичинхорлоо</t>
  </si>
  <si>
    <t>К-90</t>
  </si>
  <si>
    <t>2 ПрустэЙ</t>
  </si>
  <si>
    <t>Т.Отгонжаргал 1110671410101</t>
  </si>
  <si>
    <t>Органик есөн хүнс 3880494</t>
  </si>
  <si>
    <t>хүлэмж</t>
  </si>
  <si>
    <t>Ичинхорлоо НО58071063, 99877656</t>
  </si>
  <si>
    <t>юуцай</t>
  </si>
  <si>
    <t>гүзээлзгэнэ</t>
  </si>
  <si>
    <t>ТӨВ АЙМГИЙН СЭРГЭЛЭН СУМЫН 2023 ОНЫ"ЖИМС ЖИМСГЭНЭ" ҮЙЛДВЭРЛЭЛИЙН  ТАЙЛАН- 2023</t>
  </si>
  <si>
    <t>Таван хумст</t>
  </si>
  <si>
    <t>Ичинхорлоо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</si>
</sst>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4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 tint="0.1499984740745262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1" tint="0.14999847407452621"/>
      <name val="Arial"/>
      <family val="2"/>
    </font>
    <font>
      <sz val="10"/>
      <name val="Times New Roman"/>
      <family val="1"/>
    </font>
    <font>
      <b/>
      <sz val="12"/>
      <color rgb="FFFF0000"/>
      <name val="Arial"/>
      <family val="2"/>
    </font>
    <font>
      <sz val="12"/>
      <color theme="1"/>
      <name val="Arial Mon"/>
      <family val="2"/>
    </font>
    <font>
      <b/>
      <sz val="12"/>
      <color theme="1"/>
      <name val="Arial Mon"/>
      <family val="2"/>
    </font>
    <font>
      <sz val="12"/>
      <color rgb="FF000000"/>
      <name val="Arial Mon"/>
      <family val="2"/>
    </font>
    <font>
      <sz val="12"/>
      <name val="Arial Mon"/>
      <family val="2"/>
    </font>
    <font>
      <b/>
      <sz val="12"/>
      <color rgb="FF000000"/>
      <name val="Arial Mon"/>
      <family val="2"/>
    </font>
    <font>
      <sz val="10"/>
      <color theme="1"/>
      <name val="Arial Mon"/>
      <family val="2"/>
    </font>
    <font>
      <b/>
      <sz val="10"/>
      <color theme="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sz val="10"/>
      <color rgb="FFFF0000"/>
      <name val="Arial Mon"/>
      <family val="2"/>
    </font>
    <font>
      <sz val="12"/>
      <color rgb="FFFF0000"/>
      <name val="Arial Mon"/>
      <family val="2"/>
    </font>
    <font>
      <vertAlign val="subscript"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 Mon"/>
      <family val="2"/>
    </font>
    <font>
      <sz val="11"/>
      <color rgb="FFFF0000"/>
      <name val="Arial Mon"/>
      <family val="2"/>
    </font>
    <font>
      <b/>
      <sz val="11"/>
      <color theme="1"/>
      <name val="Arial Mon"/>
      <family val="2"/>
    </font>
    <font>
      <sz val="11"/>
      <color theme="1"/>
      <name val="arial"/>
      <family val="2"/>
      <charset val="204"/>
    </font>
    <font>
      <sz val="9"/>
      <name val="Arial Mon"/>
      <family val="2"/>
    </font>
    <font>
      <b/>
      <sz val="9"/>
      <name val="Arial Mon"/>
      <family val="2"/>
    </font>
    <font>
      <sz val="8"/>
      <name val="Arial Mon"/>
      <family val="2"/>
    </font>
    <font>
      <b/>
      <sz val="8"/>
      <name val="Arial Mon"/>
      <family val="2"/>
    </font>
    <font>
      <sz val="11"/>
      <color theme="1"/>
      <name val="Calibri"/>
      <family val="2"/>
      <charset val="129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Mon"/>
      <family val="2"/>
    </font>
    <font>
      <b/>
      <sz val="10"/>
      <color rgb="FF000000"/>
      <name val="Arial Mon"/>
      <family val="2"/>
    </font>
    <font>
      <sz val="11"/>
      <name val="Arial Mon"/>
      <family val="2"/>
    </font>
    <font>
      <b/>
      <sz val="11"/>
      <name val="Arial Mon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31" fillId="0" borderId="0"/>
    <xf numFmtId="0" fontId="36" fillId="0" borderId="0"/>
  </cellStyleXfs>
  <cellXfs count="67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/>
    <xf numFmtId="166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/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/>
    <xf numFmtId="0" fontId="9" fillId="0" borderId="10" xfId="0" applyFont="1" applyBorder="1"/>
    <xf numFmtId="0" fontId="9" fillId="0" borderId="0" xfId="0" applyFont="1" applyBorder="1"/>
    <xf numFmtId="0" fontId="9" fillId="0" borderId="11" xfId="0" applyFont="1" applyBorder="1"/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9" fillId="0" borderId="17" xfId="0" applyFont="1" applyBorder="1" applyAlignment="1">
      <alignment textRotation="90" wrapText="1"/>
    </xf>
    <xf numFmtId="0" fontId="9" fillId="0" borderId="13" xfId="0" applyFont="1" applyBorder="1" applyAlignment="1">
      <alignment textRotation="90" wrapText="1"/>
    </xf>
    <xf numFmtId="0" fontId="9" fillId="0" borderId="10" xfId="0" applyFont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/>
    <xf numFmtId="0" fontId="9" fillId="0" borderId="5" xfId="0" applyFont="1" applyBorder="1" applyAlignment="1">
      <alignment horizontal="center"/>
    </xf>
    <xf numFmtId="166" fontId="9" fillId="0" borderId="1" xfId="0" applyNumberFormat="1" applyFont="1" applyBorder="1" applyAlignment="1"/>
    <xf numFmtId="166" fontId="9" fillId="2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166" fontId="10" fillId="3" borderId="1" xfId="0" applyNumberFormat="1" applyFont="1" applyFill="1" applyBorder="1" applyAlignment="1"/>
    <xf numFmtId="0" fontId="10" fillId="3" borderId="5" xfId="0" applyFont="1" applyFill="1" applyBorder="1" applyAlignment="1">
      <alignment horizontal="center"/>
    </xf>
    <xf numFmtId="1" fontId="10" fillId="3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166" fontId="9" fillId="0" borderId="1" xfId="0" applyNumberFormat="1" applyFon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2" borderId="28" xfId="0" applyFont="1" applyFill="1" applyBorder="1"/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7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wrapText="1"/>
    </xf>
    <xf numFmtId="0" fontId="17" fillId="0" borderId="0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textRotation="90" wrapText="1"/>
    </xf>
    <xf numFmtId="0" fontId="12" fillId="0" borderId="1" xfId="1" applyNumberFormat="1" applyFont="1" applyFill="1" applyBorder="1" applyAlignment="1" applyProtection="1">
      <alignment horizontal="center" textRotation="90" wrapText="1"/>
    </xf>
    <xf numFmtId="0" fontId="18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1" xfId="1" applyFont="1" applyBorder="1" applyAlignment="1">
      <alignment horizontal="center" wrapText="1"/>
    </xf>
    <xf numFmtId="0" fontId="19" fillId="0" borderId="0" xfId="1" applyFont="1" applyAlignment="1">
      <alignment wrapText="1"/>
    </xf>
    <xf numFmtId="1" fontId="18" fillId="0" borderId="1" xfId="1" applyNumberFormat="1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19" fillId="6" borderId="1" xfId="1" applyFont="1" applyFill="1" applyBorder="1" applyAlignment="1">
      <alignment horizontal="center" wrapText="1"/>
    </xf>
    <xf numFmtId="0" fontId="20" fillId="0" borderId="0" xfId="1" applyFont="1" applyAlignment="1">
      <alignment wrapText="1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wrapText="1"/>
    </xf>
    <xf numFmtId="0" fontId="18" fillId="2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1" fontId="17" fillId="0" borderId="0" xfId="1" applyNumberFormat="1" applyFont="1" applyBorder="1" applyAlignment="1">
      <alignment horizontal="center" wrapText="1"/>
    </xf>
    <xf numFmtId="0" fontId="21" fillId="0" borderId="0" xfId="1" applyFont="1" applyAlignment="1">
      <alignment wrapText="1"/>
    </xf>
    <xf numFmtId="0" fontId="12" fillId="0" borderId="0" xfId="1" applyFont="1" applyBorder="1" applyAlignment="1">
      <alignment horizontal="center" vertical="center"/>
    </xf>
    <xf numFmtId="1" fontId="12" fillId="0" borderId="0" xfId="1" applyNumberFormat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2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3" fillId="2" borderId="0" xfId="0" applyFont="1" applyFill="1"/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2" borderId="0" xfId="0" applyFont="1" applyFill="1"/>
    <xf numFmtId="0" fontId="25" fillId="2" borderId="0" xfId="0" applyFont="1" applyFill="1"/>
    <xf numFmtId="0" fontId="26" fillId="2" borderId="2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textRotation="90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9" fillId="0" borderId="1" xfId="2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textRotation="90" wrapText="1"/>
    </xf>
    <xf numFmtId="0" fontId="9" fillId="0" borderId="1" xfId="2" applyFont="1" applyBorder="1" applyAlignment="1">
      <alignment horizontal="center" textRotation="90" wrapText="1"/>
    </xf>
    <xf numFmtId="0" fontId="11" fillId="0" borderId="1" xfId="1" applyFont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/>
    </xf>
    <xf numFmtId="0" fontId="10" fillId="7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34" fillId="0" borderId="1" xfId="3" applyFont="1" applyBorder="1" applyAlignment="1">
      <alignment horizontal="center" vertical="center" textRotation="90" wrapText="1"/>
    </xf>
    <xf numFmtId="166" fontId="34" fillId="0" borderId="1" xfId="0" applyNumberFormat="1" applyFont="1" applyBorder="1" applyAlignment="1">
      <alignment horizontal="center" vertical="center" textRotation="90"/>
    </xf>
    <xf numFmtId="166" fontId="35" fillId="6" borderId="1" xfId="0" applyNumberFormat="1" applyFont="1" applyFill="1" applyBorder="1" applyAlignment="1">
      <alignment horizontal="center" vertical="center" textRotation="90"/>
    </xf>
    <xf numFmtId="0" fontId="34" fillId="8" borderId="1" xfId="3" applyFont="1" applyFill="1" applyBorder="1" applyAlignment="1">
      <alignment horizontal="center" vertical="center" textRotation="90" wrapText="1"/>
    </xf>
    <xf numFmtId="0" fontId="35" fillId="6" borderId="1" xfId="3" applyFont="1" applyFill="1" applyBorder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 textRotation="90" wrapText="1"/>
    </xf>
    <xf numFmtId="0" fontId="34" fillId="0" borderId="3" xfId="3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35" fillId="8" borderId="3" xfId="0" applyFont="1" applyFill="1" applyBorder="1" applyAlignment="1">
      <alignment horizontal="center" vertical="center" textRotation="90" wrapText="1"/>
    </xf>
    <xf numFmtId="0" fontId="35" fillId="6" borderId="1" xfId="0" applyFont="1" applyFill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textRotation="90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166" fontId="35" fillId="6" borderId="1" xfId="0" applyNumberFormat="1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6" fontId="34" fillId="2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35" fillId="6" borderId="1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/>
    <xf numFmtId="166" fontId="34" fillId="0" borderId="1" xfId="0" applyNumberFormat="1" applyFont="1" applyBorder="1" applyAlignment="1">
      <alignment horizontal="center" vertical="center"/>
    </xf>
    <xf numFmtId="165" fontId="34" fillId="2" borderId="1" xfId="0" applyNumberFormat="1" applyFont="1" applyFill="1" applyBorder="1" applyAlignment="1">
      <alignment horizontal="center" vertical="center"/>
    </xf>
    <xf numFmtId="164" fontId="34" fillId="2" borderId="1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/>
    </xf>
    <xf numFmtId="0" fontId="34" fillId="8" borderId="3" xfId="0" applyFont="1" applyFill="1" applyBorder="1" applyAlignment="1">
      <alignment horizontal="center"/>
    </xf>
    <xf numFmtId="0" fontId="34" fillId="2" borderId="25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/>
    <xf numFmtId="166" fontId="34" fillId="0" borderId="1" xfId="0" applyNumberFormat="1" applyFont="1" applyBorder="1" applyAlignment="1">
      <alignment horizontal="center" vertical="center" wrapText="1"/>
    </xf>
    <xf numFmtId="166" fontId="34" fillId="8" borderId="1" xfId="0" applyNumberFormat="1" applyFont="1" applyFill="1" applyBorder="1" applyAlignment="1">
      <alignment horizontal="center" vertical="center" wrapText="1"/>
    </xf>
    <xf numFmtId="166" fontId="34" fillId="0" borderId="3" xfId="0" applyNumberFormat="1" applyFont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/>
    </xf>
    <xf numFmtId="166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2" borderId="0" xfId="0" applyFont="1" applyFill="1" applyBorder="1"/>
    <xf numFmtId="0" fontId="5" fillId="2" borderId="4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/>
    <xf numFmtId="0" fontId="5" fillId="2" borderId="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37" fillId="9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textRotation="90"/>
    </xf>
    <xf numFmtId="2" fontId="37" fillId="9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4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16" fillId="2" borderId="0" xfId="0" applyFont="1" applyFill="1"/>
    <xf numFmtId="0" fontId="37" fillId="2" borderId="1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/>
    </xf>
    <xf numFmtId="0" fontId="38" fillId="0" borderId="0" xfId="0" applyFont="1"/>
    <xf numFmtId="166" fontId="37" fillId="9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0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0" xfId="0" applyFont="1" applyFill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0" fillId="0" borderId="0" xfId="0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right"/>
    </xf>
    <xf numFmtId="0" fontId="30" fillId="0" borderId="1" xfId="0" applyFont="1" applyBorder="1" applyAlignment="1">
      <alignment vertical="center"/>
    </xf>
    <xf numFmtId="0" fontId="41" fillId="0" borderId="1" xfId="1" applyFont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right"/>
    </xf>
    <xf numFmtId="0" fontId="41" fillId="0" borderId="1" xfId="0" applyFont="1" applyBorder="1"/>
    <xf numFmtId="0" fontId="41" fillId="0" borderId="1" xfId="0" applyFont="1" applyBorder="1" applyAlignment="1">
      <alignment horizontal="left"/>
    </xf>
    <xf numFmtId="0" fontId="28" fillId="0" borderId="1" xfId="0" applyFont="1" applyBorder="1"/>
    <xf numFmtId="0" fontId="41" fillId="0" borderId="1" xfId="1" applyFont="1" applyBorder="1" applyAlignment="1">
      <alignment vertical="center" wrapText="1"/>
    </xf>
    <xf numFmtId="2" fontId="41" fillId="0" borderId="1" xfId="0" applyNumberFormat="1" applyFont="1" applyBorder="1" applyAlignment="1">
      <alignment horizontal="left"/>
    </xf>
    <xf numFmtId="0" fontId="41" fillId="0" borderId="1" xfId="1" applyFont="1" applyBorder="1" applyAlignment="1">
      <alignment vertical="center"/>
    </xf>
    <xf numFmtId="0" fontId="42" fillId="0" borderId="1" xfId="0" applyFont="1" applyBorder="1" applyAlignment="1">
      <alignment horizontal="right"/>
    </xf>
    <xf numFmtId="0" fontId="42" fillId="0" borderId="1" xfId="0" applyFont="1" applyBorder="1"/>
    <xf numFmtId="0" fontId="15" fillId="0" borderId="0" xfId="0" applyFont="1"/>
    <xf numFmtId="166" fontId="41" fillId="0" borderId="1" xfId="0" applyNumberFormat="1" applyFont="1" applyBorder="1" applyAlignment="1">
      <alignment horizontal="right"/>
    </xf>
    <xf numFmtId="166" fontId="43" fillId="0" borderId="1" xfId="0" applyNumberFormat="1" applyFont="1" applyBorder="1"/>
    <xf numFmtId="2" fontId="28" fillId="0" borderId="1" xfId="0" applyNumberFormat="1" applyFont="1" applyBorder="1"/>
    <xf numFmtId="166" fontId="41" fillId="0" borderId="1" xfId="0" applyNumberFormat="1" applyFont="1" applyBorder="1" applyAlignment="1">
      <alignment horizontal="right" vertical="center"/>
    </xf>
    <xf numFmtId="166" fontId="41" fillId="0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2" fontId="41" fillId="0" borderId="1" xfId="0" applyNumberFormat="1" applyFont="1" applyBorder="1" applyAlignment="1">
      <alignment horizontal="right"/>
    </xf>
    <xf numFmtId="165" fontId="42" fillId="0" borderId="1" xfId="0" applyNumberFormat="1" applyFont="1" applyBorder="1" applyAlignment="1">
      <alignment horizontal="right"/>
    </xf>
    <xf numFmtId="2" fontId="42" fillId="0" borderId="1" xfId="0" applyNumberFormat="1" applyFont="1" applyBorder="1" applyAlignment="1">
      <alignment horizontal="left"/>
    </xf>
    <xf numFmtId="166" fontId="42" fillId="0" borderId="1" xfId="0" applyNumberFormat="1" applyFont="1" applyBorder="1" applyAlignment="1">
      <alignment horizontal="left"/>
    </xf>
    <xf numFmtId="1" fontId="42" fillId="0" borderId="1" xfId="0" applyNumberFormat="1" applyFont="1" applyBorder="1" applyAlignment="1">
      <alignment horizontal="left"/>
    </xf>
    <xf numFmtId="166" fontId="42" fillId="0" borderId="1" xfId="0" applyNumberFormat="1" applyFont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0" fontId="42" fillId="0" borderId="1" xfId="0" applyFont="1" applyBorder="1" applyAlignment="1">
      <alignment horizontal="left"/>
    </xf>
    <xf numFmtId="0" fontId="30" fillId="0" borderId="1" xfId="0" applyFont="1" applyBorder="1"/>
    <xf numFmtId="165" fontId="42" fillId="0" borderId="1" xfId="0" applyNumberFormat="1" applyFont="1" applyFill="1" applyBorder="1" applyAlignment="1">
      <alignment horizontal="right"/>
    </xf>
    <xf numFmtId="166" fontId="42" fillId="0" borderId="1" xfId="0" applyNumberFormat="1" applyFont="1" applyFill="1" applyBorder="1"/>
    <xf numFmtId="2" fontId="42" fillId="0" borderId="1" xfId="0" applyNumberFormat="1" applyFont="1" applyFill="1" applyBorder="1"/>
    <xf numFmtId="165" fontId="42" fillId="0" borderId="1" xfId="0" applyNumberFormat="1" applyFont="1" applyFill="1" applyBorder="1"/>
    <xf numFmtId="1" fontId="42" fillId="0" borderId="1" xfId="0" applyNumberFormat="1" applyFont="1" applyFill="1" applyBorder="1"/>
    <xf numFmtId="164" fontId="42" fillId="0" borderId="1" xfId="0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center" textRotation="90" wrapText="1"/>
    </xf>
    <xf numFmtId="0" fontId="12" fillId="0" borderId="1" xfId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5" fillId="1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wrapText="1"/>
    </xf>
    <xf numFmtId="0" fontId="45" fillId="10" borderId="1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7" fillId="10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wrapText="1"/>
    </xf>
    <xf numFmtId="0" fontId="26" fillId="2" borderId="0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2" fontId="47" fillId="2" borderId="1" xfId="0" applyNumberFormat="1" applyFont="1" applyFill="1" applyBorder="1" applyAlignment="1">
      <alignment horizontal="center" vertical="center"/>
    </xf>
    <xf numFmtId="166" fontId="4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2" fontId="45" fillId="2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textRotation="90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>
      <alignment horizontal="center" textRotation="90" wrapText="1"/>
    </xf>
    <xf numFmtId="0" fontId="18" fillId="0" borderId="1" xfId="1" applyFont="1" applyBorder="1" applyAlignment="1">
      <alignment horizontal="center" vertical="center"/>
    </xf>
    <xf numFmtId="1" fontId="12" fillId="0" borderId="0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22" xfId="1" applyFont="1" applyBorder="1" applyAlignment="1">
      <alignment horizontal="center" wrapText="1"/>
    </xf>
    <xf numFmtId="0" fontId="1" fillId="0" borderId="30" xfId="1" applyFont="1" applyBorder="1" applyAlignment="1">
      <alignment horizontal="center" wrapText="1"/>
    </xf>
    <xf numFmtId="0" fontId="1" fillId="0" borderId="23" xfId="1" applyFont="1" applyBorder="1" applyAlignment="1">
      <alignment horizontal="center" wrapText="1"/>
    </xf>
    <xf numFmtId="0" fontId="1" fillId="0" borderId="25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26" xfId="1" applyFont="1" applyBorder="1" applyAlignment="1">
      <alignment horizontal="center" wrapText="1"/>
    </xf>
    <xf numFmtId="0" fontId="1" fillId="0" borderId="1" xfId="1" applyFont="1" applyBorder="1" applyAlignment="1">
      <alignment horizontal="center" textRotation="90" wrapText="1"/>
    </xf>
    <xf numFmtId="0" fontId="1" fillId="0" borderId="1" xfId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textRotation="90" wrapText="1"/>
    </xf>
    <xf numFmtId="0" fontId="25" fillId="2" borderId="3" xfId="0" applyFont="1" applyFill="1" applyBorder="1" applyAlignment="1">
      <alignment horizontal="center" vertical="center" textRotation="90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6" fillId="2" borderId="3" xfId="0" applyFont="1" applyFill="1" applyBorder="1" applyAlignment="1">
      <alignment horizontal="center" vertical="center" textRotation="90" wrapText="1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textRotation="90" wrapText="1"/>
    </xf>
    <xf numFmtId="0" fontId="28" fillId="0" borderId="2" xfId="0" applyFont="1" applyBorder="1" applyAlignment="1">
      <alignment horizontal="center" textRotation="90"/>
    </xf>
    <xf numFmtId="0" fontId="28" fillId="0" borderId="3" xfId="0" applyFont="1" applyBorder="1" applyAlignment="1">
      <alignment horizontal="center" textRotation="90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1" applyFont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textRotation="90" wrapText="1"/>
    </xf>
    <xf numFmtId="0" fontId="34" fillId="0" borderId="30" xfId="0" applyFont="1" applyBorder="1" applyAlignment="1">
      <alignment horizontal="left" vertical="center" textRotation="90" wrapText="1"/>
    </xf>
    <xf numFmtId="0" fontId="34" fillId="0" borderId="25" xfId="0" applyFont="1" applyBorder="1" applyAlignment="1">
      <alignment horizontal="left" vertical="center" textRotation="90" wrapText="1"/>
    </xf>
    <xf numFmtId="0" fontId="34" fillId="0" borderId="6" xfId="0" applyFont="1" applyBorder="1" applyAlignment="1">
      <alignment horizontal="left" vertical="center" textRotation="90" wrapText="1"/>
    </xf>
    <xf numFmtId="0" fontId="35" fillId="0" borderId="22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3" xfId="0" applyFont="1" applyBorder="1" applyAlignment="1">
      <alignment horizontal="center" vertical="center" textRotation="90" wrapText="1"/>
    </xf>
    <xf numFmtId="0" fontId="35" fillId="6" borderId="2" xfId="0" applyFont="1" applyFill="1" applyBorder="1" applyAlignment="1">
      <alignment horizontal="center" vertical="center" textRotation="90" wrapText="1"/>
    </xf>
    <xf numFmtId="0" fontId="35" fillId="6" borderId="24" xfId="0" applyFont="1" applyFill="1" applyBorder="1" applyAlignment="1">
      <alignment horizontal="center" vertical="center" textRotation="90" wrapText="1"/>
    </xf>
    <xf numFmtId="0" fontId="35" fillId="6" borderId="3" xfId="0" applyFont="1" applyFill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35" fillId="0" borderId="22" xfId="0" applyFont="1" applyBorder="1" applyAlignment="1">
      <alignment horizontal="left" vertical="center" textRotation="90" wrapText="1"/>
    </xf>
    <xf numFmtId="0" fontId="35" fillId="0" borderId="30" xfId="0" applyFont="1" applyBorder="1" applyAlignment="1">
      <alignment horizontal="left" vertical="center" textRotation="90" wrapText="1"/>
    </xf>
    <xf numFmtId="0" fontId="35" fillId="0" borderId="23" xfId="0" applyFont="1" applyBorder="1" applyAlignment="1">
      <alignment horizontal="left" vertical="center" textRotation="90" wrapText="1"/>
    </xf>
    <xf numFmtId="0" fontId="35" fillId="0" borderId="25" xfId="0" applyFont="1" applyBorder="1" applyAlignment="1">
      <alignment horizontal="left" vertical="center" textRotation="90" wrapText="1"/>
    </xf>
    <xf numFmtId="0" fontId="35" fillId="0" borderId="6" xfId="0" applyFont="1" applyBorder="1" applyAlignment="1">
      <alignment horizontal="left" vertical="center" textRotation="90" wrapText="1"/>
    </xf>
    <xf numFmtId="0" fontId="35" fillId="0" borderId="26" xfId="0" applyFont="1" applyBorder="1" applyAlignment="1">
      <alignment horizontal="left" vertical="center" textRotation="90" wrapText="1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5" fillId="2" borderId="21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9" borderId="4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textRotation="90"/>
    </xf>
    <xf numFmtId="0" fontId="2" fillId="9" borderId="3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textRotation="90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41" fillId="0" borderId="4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textRotation="90"/>
    </xf>
    <xf numFmtId="1" fontId="37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4" fillId="0" borderId="0" xfId="0" applyFont="1" applyAlignment="1">
      <alignment wrapText="1"/>
    </xf>
  </cellXfs>
  <cellStyles count="4">
    <cellStyle name="Normal" xfId="0" builtinId="0"/>
    <cellStyle name="Normal 2" xfId="3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9"/>
  <sheetViews>
    <sheetView workbookViewId="0">
      <selection activeCell="BT53" sqref="BT53"/>
    </sheetView>
  </sheetViews>
  <sheetFormatPr defaultColWidth="7" defaultRowHeight="15"/>
  <cols>
    <col min="1" max="1" width="4" style="1" customWidth="1"/>
    <col min="2" max="2" width="4.42578125" style="1" customWidth="1"/>
    <col min="3" max="3" width="13.5703125" style="1" customWidth="1"/>
    <col min="4" max="4" width="7.28515625" style="2" customWidth="1"/>
    <col min="5" max="52" width="0" style="1" hidden="1" customWidth="1"/>
    <col min="53" max="53" width="2.42578125" style="1" customWidth="1"/>
    <col min="54" max="54" width="7.5703125" style="1" customWidth="1"/>
    <col min="55" max="56" width="5.28515625" style="1" customWidth="1"/>
    <col min="57" max="57" width="5.85546875" style="1" customWidth="1"/>
    <col min="58" max="58" width="5.5703125" style="1" customWidth="1"/>
    <col min="59" max="59" width="6.85546875" style="1" customWidth="1"/>
    <col min="60" max="61" width="5.5703125" style="1" customWidth="1"/>
    <col min="62" max="62" width="6.140625" style="1" customWidth="1"/>
    <col min="63" max="63" width="6.28515625" style="1" customWidth="1"/>
    <col min="64" max="64" width="6.28515625" style="5" customWidth="1"/>
    <col min="65" max="65" width="9.42578125" style="1" customWidth="1"/>
    <col min="66" max="67" width="7.140625" style="1" bestFit="1" customWidth="1"/>
    <col min="68" max="68" width="5.140625" style="1" customWidth="1"/>
    <col min="69" max="69" width="7.42578125" style="1" customWidth="1"/>
    <col min="70" max="73" width="4.42578125" style="1" customWidth="1"/>
    <col min="74" max="16384" width="7" style="1"/>
  </cols>
  <sheetData>
    <row r="1" spans="2:78" ht="15.75">
      <c r="J1" s="3"/>
      <c r="AP1" s="4"/>
    </row>
    <row r="2" spans="2:78" ht="15.75">
      <c r="B2" s="406" t="s">
        <v>63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</row>
    <row r="3" spans="2:78" ht="15.75">
      <c r="G3" s="6"/>
      <c r="H3" s="6"/>
      <c r="I3" s="6"/>
      <c r="J3" s="6"/>
      <c r="K3" s="6"/>
      <c r="L3" s="6"/>
      <c r="M3" s="6"/>
      <c r="N3" s="6"/>
      <c r="O3" s="6"/>
      <c r="P3" s="6"/>
      <c r="AP3" s="4"/>
    </row>
    <row r="4" spans="2:78" ht="48">
      <c r="B4" s="407" t="s">
        <v>0</v>
      </c>
      <c r="C4" s="403" t="s">
        <v>1</v>
      </c>
      <c r="D4" s="408" t="s">
        <v>2</v>
      </c>
      <c r="E4" s="409" t="s">
        <v>3</v>
      </c>
      <c r="F4" s="409"/>
      <c r="G4" s="409"/>
      <c r="H4" s="409"/>
      <c r="I4" s="409"/>
      <c r="J4" s="409"/>
      <c r="K4" s="409"/>
      <c r="L4" s="409"/>
      <c r="M4" s="405" t="s">
        <v>4</v>
      </c>
      <c r="N4" s="405"/>
      <c r="O4" s="405"/>
      <c r="P4" s="405"/>
      <c r="Q4" s="405"/>
      <c r="R4" s="405"/>
      <c r="S4" s="403" t="s">
        <v>0</v>
      </c>
      <c r="T4" s="405" t="s">
        <v>4</v>
      </c>
      <c r="U4" s="405"/>
      <c r="V4" s="405"/>
      <c r="W4" s="405"/>
      <c r="X4" s="405"/>
      <c r="Y4" s="405"/>
      <c r="Z4" s="405"/>
      <c r="AA4" s="405" t="s">
        <v>5</v>
      </c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3" t="s">
        <v>0</v>
      </c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5" t="s">
        <v>6</v>
      </c>
      <c r="BC4" s="405"/>
      <c r="BD4" s="405"/>
      <c r="BE4" s="405"/>
      <c r="BF4" s="405"/>
      <c r="BG4" s="405"/>
      <c r="BH4" s="7"/>
      <c r="BI4" s="405" t="s">
        <v>7</v>
      </c>
      <c r="BJ4" s="405"/>
      <c r="BK4" s="405"/>
      <c r="BL4" s="405"/>
      <c r="BM4" s="409" t="s">
        <v>8</v>
      </c>
      <c r="BN4" s="409"/>
      <c r="BO4" s="409"/>
      <c r="BP4" s="409"/>
      <c r="BQ4" s="409"/>
      <c r="BR4" s="405" t="s">
        <v>9</v>
      </c>
      <c r="BS4" s="405"/>
      <c r="BT4" s="402" t="s">
        <v>10</v>
      </c>
      <c r="BU4" s="8" t="s">
        <v>4</v>
      </c>
    </row>
    <row r="5" spans="2:78" ht="15.75">
      <c r="B5" s="407"/>
      <c r="C5" s="403"/>
      <c r="D5" s="408"/>
      <c r="E5" s="402" t="s">
        <v>11</v>
      </c>
      <c r="F5" s="402" t="s">
        <v>12</v>
      </c>
      <c r="G5" s="402" t="s">
        <v>13</v>
      </c>
      <c r="H5" s="403" t="s">
        <v>14</v>
      </c>
      <c r="I5" s="403"/>
      <c r="J5" s="404" t="s">
        <v>15</v>
      </c>
      <c r="K5" s="402" t="s">
        <v>16</v>
      </c>
      <c r="L5" s="404" t="s">
        <v>17</v>
      </c>
      <c r="M5" s="405" t="s">
        <v>18</v>
      </c>
      <c r="N5" s="405"/>
      <c r="O5" s="405"/>
      <c r="P5" s="405"/>
      <c r="Q5" s="405"/>
      <c r="R5" s="405"/>
      <c r="S5" s="403"/>
      <c r="T5" s="405" t="s">
        <v>19</v>
      </c>
      <c r="U5" s="405"/>
      <c r="V5" s="405"/>
      <c r="W5" s="405"/>
      <c r="X5" s="405"/>
      <c r="Y5" s="405"/>
      <c r="Z5" s="405"/>
      <c r="AA5" s="405" t="s">
        <v>20</v>
      </c>
      <c r="AB5" s="405"/>
      <c r="AC5" s="405"/>
      <c r="AD5" s="405"/>
      <c r="AE5" s="405"/>
      <c r="AF5" s="405"/>
      <c r="AG5" s="405" t="s">
        <v>21</v>
      </c>
      <c r="AH5" s="405"/>
      <c r="AI5" s="405"/>
      <c r="AJ5" s="405"/>
      <c r="AK5" s="405"/>
      <c r="AL5" s="405"/>
      <c r="AM5" s="403"/>
      <c r="AN5" s="405" t="s">
        <v>22</v>
      </c>
      <c r="AO5" s="405"/>
      <c r="AP5" s="405"/>
      <c r="AQ5" s="405"/>
      <c r="AR5" s="405"/>
      <c r="AS5" s="405" t="s">
        <v>23</v>
      </c>
      <c r="AT5" s="405"/>
      <c r="AU5" s="405"/>
      <c r="AV5" s="405"/>
      <c r="AW5" s="405"/>
      <c r="AX5" s="405"/>
      <c r="AY5" s="405" t="s">
        <v>24</v>
      </c>
      <c r="AZ5" s="405"/>
      <c r="BA5" s="405"/>
      <c r="BB5" s="402" t="s">
        <v>25</v>
      </c>
      <c r="BC5" s="402" t="s">
        <v>26</v>
      </c>
      <c r="BD5" s="402" t="s">
        <v>27</v>
      </c>
      <c r="BE5" s="402" t="s">
        <v>28</v>
      </c>
      <c r="BF5" s="402" t="s">
        <v>29</v>
      </c>
      <c r="BG5" s="404" t="s">
        <v>30</v>
      </c>
      <c r="BH5" s="411" t="s">
        <v>31</v>
      </c>
      <c r="BI5" s="402" t="s">
        <v>26</v>
      </c>
      <c r="BJ5" s="402" t="s">
        <v>15</v>
      </c>
      <c r="BK5" s="402" t="s">
        <v>29</v>
      </c>
      <c r="BL5" s="413" t="s">
        <v>32</v>
      </c>
      <c r="BM5" s="402" t="s">
        <v>25</v>
      </c>
      <c r="BN5" s="402" t="s">
        <v>26</v>
      </c>
      <c r="BO5" s="402" t="s">
        <v>15</v>
      </c>
      <c r="BP5" s="402" t="s">
        <v>29</v>
      </c>
      <c r="BQ5" s="404" t="s">
        <v>33</v>
      </c>
      <c r="BR5" s="402" t="s">
        <v>34</v>
      </c>
      <c r="BS5" s="404" t="s">
        <v>35</v>
      </c>
      <c r="BT5" s="402"/>
      <c r="BU5" s="402" t="s">
        <v>36</v>
      </c>
    </row>
    <row r="6" spans="2:78" ht="112.5">
      <c r="B6" s="407"/>
      <c r="C6" s="403"/>
      <c r="D6" s="408"/>
      <c r="E6" s="402"/>
      <c r="F6" s="402"/>
      <c r="G6" s="402"/>
      <c r="H6" s="10" t="s">
        <v>37</v>
      </c>
      <c r="I6" s="10" t="s">
        <v>38</v>
      </c>
      <c r="J6" s="404"/>
      <c r="K6" s="402"/>
      <c r="L6" s="404"/>
      <c r="M6" s="10" t="s">
        <v>39</v>
      </c>
      <c r="N6" s="10" t="s">
        <v>26</v>
      </c>
      <c r="O6" s="10" t="s">
        <v>40</v>
      </c>
      <c r="P6" s="10" t="s">
        <v>15</v>
      </c>
      <c r="Q6" s="10" t="s">
        <v>41</v>
      </c>
      <c r="R6" s="8" t="s">
        <v>42</v>
      </c>
      <c r="S6" s="403"/>
      <c r="T6" s="10" t="s">
        <v>43</v>
      </c>
      <c r="U6" s="10" t="s">
        <v>44</v>
      </c>
      <c r="V6" s="10" t="s">
        <v>45</v>
      </c>
      <c r="W6" s="10" t="s">
        <v>46</v>
      </c>
      <c r="X6" s="10" t="s">
        <v>47</v>
      </c>
      <c r="Y6" s="10" t="s">
        <v>48</v>
      </c>
      <c r="Z6" s="10" t="s">
        <v>49</v>
      </c>
      <c r="AA6" s="10" t="s">
        <v>39</v>
      </c>
      <c r="AB6" s="10" t="s">
        <v>26</v>
      </c>
      <c r="AC6" s="10" t="s">
        <v>40</v>
      </c>
      <c r="AD6" s="10" t="s">
        <v>15</v>
      </c>
      <c r="AE6" s="10" t="s">
        <v>29</v>
      </c>
      <c r="AF6" s="8" t="s">
        <v>50</v>
      </c>
      <c r="AG6" s="10" t="s">
        <v>39</v>
      </c>
      <c r="AH6" s="10" t="s">
        <v>26</v>
      </c>
      <c r="AI6" s="10" t="s">
        <v>40</v>
      </c>
      <c r="AJ6" s="10" t="s">
        <v>15</v>
      </c>
      <c r="AK6" s="10" t="s">
        <v>29</v>
      </c>
      <c r="AL6" s="8" t="s">
        <v>50</v>
      </c>
      <c r="AM6" s="403"/>
      <c r="AN6" s="10" t="s">
        <v>39</v>
      </c>
      <c r="AO6" s="10" t="s">
        <v>51</v>
      </c>
      <c r="AP6" s="10" t="s">
        <v>15</v>
      </c>
      <c r="AQ6" s="10" t="s">
        <v>29</v>
      </c>
      <c r="AR6" s="8" t="s">
        <v>50</v>
      </c>
      <c r="AS6" s="10" t="s">
        <v>39</v>
      </c>
      <c r="AT6" s="10" t="s">
        <v>26</v>
      </c>
      <c r="AU6" s="10" t="s">
        <v>51</v>
      </c>
      <c r="AV6" s="10" t="s">
        <v>15</v>
      </c>
      <c r="AW6" s="10" t="s">
        <v>29</v>
      </c>
      <c r="AX6" s="8" t="s">
        <v>50</v>
      </c>
      <c r="AY6" s="10" t="s">
        <v>39</v>
      </c>
      <c r="AZ6" s="10" t="s">
        <v>52</v>
      </c>
      <c r="BA6" s="8" t="s">
        <v>50</v>
      </c>
      <c r="BB6" s="402"/>
      <c r="BC6" s="402"/>
      <c r="BD6" s="402"/>
      <c r="BE6" s="402"/>
      <c r="BF6" s="402"/>
      <c r="BG6" s="404"/>
      <c r="BH6" s="412"/>
      <c r="BI6" s="402"/>
      <c r="BJ6" s="402"/>
      <c r="BK6" s="402"/>
      <c r="BL6" s="413"/>
      <c r="BM6" s="402"/>
      <c r="BN6" s="402"/>
      <c r="BO6" s="402"/>
      <c r="BP6" s="402"/>
      <c r="BQ6" s="404"/>
      <c r="BR6" s="402"/>
      <c r="BS6" s="404"/>
      <c r="BT6" s="402"/>
      <c r="BU6" s="402"/>
    </row>
    <row r="7" spans="2:78" ht="30">
      <c r="B7" s="30"/>
      <c r="C7" s="368" t="s">
        <v>514</v>
      </c>
      <c r="D7" s="27"/>
      <c r="E7" s="10"/>
      <c r="F7" s="10"/>
      <c r="G7" s="10"/>
      <c r="H7" s="10"/>
      <c r="I7" s="10"/>
      <c r="J7" s="9"/>
      <c r="K7" s="10"/>
      <c r="L7" s="9"/>
      <c r="M7" s="10"/>
      <c r="N7" s="10"/>
      <c r="O7" s="10"/>
      <c r="P7" s="10"/>
      <c r="Q7" s="10"/>
      <c r="R7" s="9"/>
      <c r="S7" s="1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9"/>
      <c r="AG7" s="10"/>
      <c r="AH7" s="10"/>
      <c r="AI7" s="10"/>
      <c r="AJ7" s="10"/>
      <c r="AK7" s="10"/>
      <c r="AL7" s="9"/>
      <c r="AM7" s="13"/>
      <c r="AN7" s="10"/>
      <c r="AO7" s="10"/>
      <c r="AP7" s="10"/>
      <c r="AQ7" s="10"/>
      <c r="AR7" s="9"/>
      <c r="AS7" s="10"/>
      <c r="AT7" s="10"/>
      <c r="AU7" s="10"/>
      <c r="AV7" s="10"/>
      <c r="AW7" s="10"/>
      <c r="AX7" s="9"/>
      <c r="AY7" s="10"/>
      <c r="AZ7" s="10"/>
      <c r="BA7" s="9"/>
      <c r="BB7" s="369">
        <v>70</v>
      </c>
      <c r="BC7" s="10"/>
      <c r="BD7" s="10"/>
      <c r="BE7" s="10"/>
      <c r="BF7" s="10"/>
      <c r="BG7" s="9"/>
      <c r="BH7" s="28"/>
      <c r="BI7" s="10"/>
      <c r="BJ7" s="10"/>
      <c r="BK7" s="10"/>
      <c r="BL7" s="29"/>
      <c r="BM7" s="10"/>
      <c r="BN7" s="10"/>
      <c r="BO7" s="10"/>
      <c r="BP7" s="10"/>
      <c r="BQ7" s="9"/>
      <c r="BR7" s="10"/>
      <c r="BS7" s="9"/>
      <c r="BT7" s="10"/>
      <c r="BU7" s="10"/>
    </row>
    <row r="8" spans="2:78" ht="30">
      <c r="B8" s="30"/>
      <c r="C8" s="368" t="s">
        <v>515</v>
      </c>
      <c r="D8" s="27"/>
      <c r="E8" s="10"/>
      <c r="F8" s="10"/>
      <c r="G8" s="10"/>
      <c r="H8" s="10"/>
      <c r="I8" s="10"/>
      <c r="J8" s="9"/>
      <c r="K8" s="10"/>
      <c r="L8" s="9"/>
      <c r="M8" s="10"/>
      <c r="N8" s="10"/>
      <c r="O8" s="10"/>
      <c r="P8" s="10"/>
      <c r="Q8" s="10"/>
      <c r="R8" s="9"/>
      <c r="S8" s="1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9"/>
      <c r="AG8" s="10"/>
      <c r="AH8" s="10"/>
      <c r="AI8" s="10"/>
      <c r="AJ8" s="10"/>
      <c r="AK8" s="10"/>
      <c r="AL8" s="9"/>
      <c r="AM8" s="13"/>
      <c r="AN8" s="10"/>
      <c r="AO8" s="10"/>
      <c r="AP8" s="10"/>
      <c r="AQ8" s="10"/>
      <c r="AR8" s="9"/>
      <c r="AS8" s="10"/>
      <c r="AT8" s="10"/>
      <c r="AU8" s="10"/>
      <c r="AV8" s="10"/>
      <c r="AW8" s="10"/>
      <c r="AX8" s="9"/>
      <c r="AY8" s="10"/>
      <c r="AZ8" s="10"/>
      <c r="BA8" s="9"/>
      <c r="BB8" s="369">
        <v>50</v>
      </c>
      <c r="BC8" s="10"/>
      <c r="BD8" s="10"/>
      <c r="BE8" s="10"/>
      <c r="BF8" s="10"/>
      <c r="BG8" s="9"/>
      <c r="BH8" s="28"/>
      <c r="BI8" s="10"/>
      <c r="BJ8" s="10"/>
      <c r="BK8" s="10"/>
      <c r="BL8" s="29"/>
      <c r="BM8" s="10"/>
      <c r="BN8" s="10"/>
      <c r="BO8" s="10"/>
      <c r="BP8" s="10"/>
      <c r="BQ8" s="9"/>
      <c r="BR8" s="10"/>
      <c r="BS8" s="9"/>
      <c r="BT8" s="10"/>
      <c r="BU8" s="10"/>
    </row>
    <row r="9" spans="2:78" ht="30">
      <c r="B9" s="30"/>
      <c r="C9" s="368" t="s">
        <v>516</v>
      </c>
      <c r="D9" s="27"/>
      <c r="E9" s="10"/>
      <c r="F9" s="10"/>
      <c r="G9" s="10"/>
      <c r="H9" s="10"/>
      <c r="I9" s="10"/>
      <c r="J9" s="9"/>
      <c r="K9" s="10"/>
      <c r="L9" s="9"/>
      <c r="M9" s="10"/>
      <c r="N9" s="10"/>
      <c r="O9" s="10"/>
      <c r="P9" s="10"/>
      <c r="Q9" s="10"/>
      <c r="R9" s="9"/>
      <c r="S9" s="1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9"/>
      <c r="AG9" s="10"/>
      <c r="AH9" s="10"/>
      <c r="AI9" s="10"/>
      <c r="AJ9" s="10"/>
      <c r="AK9" s="10"/>
      <c r="AL9" s="9"/>
      <c r="AM9" s="13"/>
      <c r="AN9" s="10"/>
      <c r="AO9" s="10"/>
      <c r="AP9" s="10"/>
      <c r="AQ9" s="10"/>
      <c r="AR9" s="9"/>
      <c r="AS9" s="10"/>
      <c r="AT9" s="10"/>
      <c r="AU9" s="10"/>
      <c r="AV9" s="10"/>
      <c r="AW9" s="10"/>
      <c r="AX9" s="9"/>
      <c r="AY9" s="10"/>
      <c r="AZ9" s="10"/>
      <c r="BA9" s="9"/>
      <c r="BB9" s="369">
        <v>20</v>
      </c>
      <c r="BC9" s="10"/>
      <c r="BD9" s="10"/>
      <c r="BE9" s="10"/>
      <c r="BF9" s="10"/>
      <c r="BG9" s="9"/>
      <c r="BH9" s="28"/>
      <c r="BI9" s="10"/>
      <c r="BJ9" s="10"/>
      <c r="BK9" s="10"/>
      <c r="BL9" s="29"/>
      <c r="BM9" s="10"/>
      <c r="BN9" s="10"/>
      <c r="BO9" s="10"/>
      <c r="BP9" s="10"/>
      <c r="BQ9" s="9"/>
      <c r="BR9" s="10"/>
      <c r="BS9" s="9"/>
      <c r="BT9" s="10"/>
      <c r="BU9" s="10"/>
    </row>
    <row r="10" spans="2:78" ht="30">
      <c r="B10" s="30"/>
      <c r="C10" s="368" t="s">
        <v>517</v>
      </c>
      <c r="D10" s="27"/>
      <c r="E10" s="10"/>
      <c r="F10" s="10"/>
      <c r="G10" s="10"/>
      <c r="H10" s="10"/>
      <c r="I10" s="10"/>
      <c r="J10" s="9"/>
      <c r="K10" s="10"/>
      <c r="L10" s="9"/>
      <c r="M10" s="10"/>
      <c r="N10" s="10"/>
      <c r="O10" s="10"/>
      <c r="P10" s="10"/>
      <c r="Q10" s="10"/>
      <c r="R10" s="9"/>
      <c r="S10" s="1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9"/>
      <c r="AG10" s="10"/>
      <c r="AH10" s="10"/>
      <c r="AI10" s="10"/>
      <c r="AJ10" s="10"/>
      <c r="AK10" s="10"/>
      <c r="AL10" s="9"/>
      <c r="AM10" s="13"/>
      <c r="AN10" s="10"/>
      <c r="AO10" s="10"/>
      <c r="AP10" s="10"/>
      <c r="AQ10" s="10"/>
      <c r="AR10" s="9"/>
      <c r="AS10" s="10"/>
      <c r="AT10" s="10"/>
      <c r="AU10" s="10"/>
      <c r="AV10" s="10"/>
      <c r="AW10" s="10"/>
      <c r="AX10" s="9"/>
      <c r="AY10" s="10"/>
      <c r="AZ10" s="10"/>
      <c r="BA10" s="9"/>
      <c r="BB10" s="369">
        <v>150</v>
      </c>
      <c r="BC10" s="10"/>
      <c r="BD10" s="10"/>
      <c r="BE10" s="10"/>
      <c r="BF10" s="10"/>
      <c r="BG10" s="9"/>
      <c r="BH10" s="28"/>
      <c r="BI10" s="10"/>
      <c r="BJ10" s="10"/>
      <c r="BK10" s="10"/>
      <c r="BL10" s="29"/>
      <c r="BM10" s="10"/>
      <c r="BN10" s="10"/>
      <c r="BO10" s="10"/>
      <c r="BP10" s="10"/>
      <c r="BQ10" s="9"/>
      <c r="BR10" s="10"/>
      <c r="BS10" s="9"/>
      <c r="BT10" s="10"/>
      <c r="BU10" s="10"/>
    </row>
    <row r="11" spans="2:78" ht="30">
      <c r="B11" s="30"/>
      <c r="C11" s="368" t="s">
        <v>518</v>
      </c>
      <c r="D11" s="27"/>
      <c r="E11" s="10"/>
      <c r="F11" s="10"/>
      <c r="G11" s="10"/>
      <c r="H11" s="10"/>
      <c r="I11" s="10"/>
      <c r="J11" s="9"/>
      <c r="K11" s="10"/>
      <c r="L11" s="9"/>
      <c r="M11" s="10"/>
      <c r="N11" s="10"/>
      <c r="O11" s="10"/>
      <c r="P11" s="10"/>
      <c r="Q11" s="10"/>
      <c r="R11" s="9"/>
      <c r="S11" s="13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9"/>
      <c r="AG11" s="10"/>
      <c r="AH11" s="10"/>
      <c r="AI11" s="10"/>
      <c r="AJ11" s="10"/>
      <c r="AK11" s="10"/>
      <c r="AL11" s="9"/>
      <c r="AM11" s="13"/>
      <c r="AN11" s="10"/>
      <c r="AO11" s="10"/>
      <c r="AP11" s="10"/>
      <c r="AQ11" s="10"/>
      <c r="AR11" s="9"/>
      <c r="AS11" s="10"/>
      <c r="AT11" s="10"/>
      <c r="AU11" s="10"/>
      <c r="AV11" s="10"/>
      <c r="AW11" s="10"/>
      <c r="AX11" s="9"/>
      <c r="AY11" s="10"/>
      <c r="AZ11" s="10"/>
      <c r="BA11" s="9"/>
      <c r="BB11" s="369">
        <v>6</v>
      </c>
      <c r="BC11" s="10"/>
      <c r="BD11" s="10"/>
      <c r="BE11" s="10"/>
      <c r="BF11" s="10"/>
      <c r="BG11" s="9"/>
      <c r="BH11" s="28"/>
      <c r="BI11" s="10"/>
      <c r="BJ11" s="10"/>
      <c r="BK11" s="10"/>
      <c r="BL11" s="29"/>
      <c r="BM11" s="10"/>
      <c r="BN11" s="10"/>
      <c r="BO11" s="10"/>
      <c r="BP11" s="10"/>
      <c r="BQ11" s="9"/>
      <c r="BR11" s="10"/>
      <c r="BS11" s="9"/>
      <c r="BT11" s="10"/>
      <c r="BU11" s="10"/>
    </row>
    <row r="12" spans="2:78" ht="45">
      <c r="B12" s="30"/>
      <c r="C12" s="368" t="s">
        <v>519</v>
      </c>
      <c r="D12" s="27"/>
      <c r="E12" s="10"/>
      <c r="F12" s="10"/>
      <c r="G12" s="10"/>
      <c r="H12" s="10"/>
      <c r="I12" s="10"/>
      <c r="J12" s="9"/>
      <c r="K12" s="10"/>
      <c r="L12" s="9"/>
      <c r="M12" s="10"/>
      <c r="N12" s="10"/>
      <c r="O12" s="10"/>
      <c r="P12" s="10"/>
      <c r="Q12" s="10"/>
      <c r="R12" s="9"/>
      <c r="S12" s="13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9"/>
      <c r="AG12" s="10"/>
      <c r="AH12" s="10"/>
      <c r="AI12" s="10"/>
      <c r="AJ12" s="10"/>
      <c r="AK12" s="10"/>
      <c r="AL12" s="9"/>
      <c r="AM12" s="13"/>
      <c r="AN12" s="10"/>
      <c r="AO12" s="10"/>
      <c r="AP12" s="10"/>
      <c r="AQ12" s="10"/>
      <c r="AR12" s="9"/>
      <c r="AS12" s="10"/>
      <c r="AT12" s="10"/>
      <c r="AU12" s="10"/>
      <c r="AV12" s="10"/>
      <c r="AW12" s="10"/>
      <c r="AX12" s="9"/>
      <c r="AY12" s="10"/>
      <c r="AZ12" s="10"/>
      <c r="BA12" s="9"/>
      <c r="BB12" s="369">
        <v>10</v>
      </c>
      <c r="BC12" s="10"/>
      <c r="BD12" s="10"/>
      <c r="BE12" s="10"/>
      <c r="BF12" s="10"/>
      <c r="BG12" s="9"/>
      <c r="BH12" s="28"/>
      <c r="BI12" s="10"/>
      <c r="BJ12" s="10"/>
      <c r="BK12" s="10"/>
      <c r="BL12" s="29"/>
      <c r="BM12" s="10"/>
      <c r="BN12" s="10"/>
      <c r="BO12" s="10"/>
      <c r="BP12" s="10"/>
      <c r="BQ12" s="9"/>
      <c r="BR12" s="10"/>
      <c r="BS12" s="9"/>
      <c r="BT12" s="10"/>
      <c r="BU12" s="10"/>
      <c r="BZ12" s="103"/>
    </row>
    <row r="13" spans="2:78" ht="11.25" customHeight="1">
      <c r="B13" s="414" t="s">
        <v>57</v>
      </c>
      <c r="C13" s="415"/>
      <c r="D13" s="12"/>
      <c r="E13" s="7" t="e">
        <f>SUM(#REF!)</f>
        <v>#REF!</v>
      </c>
      <c r="F13" s="7" t="e">
        <f>SUM(#REF!)</f>
        <v>#REF!</v>
      </c>
      <c r="G13" s="7" t="e">
        <f>SUM(#REF!)</f>
        <v>#REF!</v>
      </c>
      <c r="H13" s="7" t="e">
        <f>SUM(#REF!)</f>
        <v>#REF!</v>
      </c>
      <c r="I13" s="7" t="e">
        <f>SUM(#REF!)</f>
        <v>#REF!</v>
      </c>
      <c r="J13" s="7" t="e">
        <f>SUM(#REF!)</f>
        <v>#REF!</v>
      </c>
      <c r="K13" s="7" t="e">
        <f>SUM(#REF!)</f>
        <v>#REF!</v>
      </c>
      <c r="L13" s="7" t="e">
        <f>SUM(#REF!)</f>
        <v>#REF!</v>
      </c>
      <c r="M13" s="7" t="e">
        <f>SUM(#REF!)</f>
        <v>#REF!</v>
      </c>
      <c r="N13" s="7" t="e">
        <f>SUM(#REF!)</f>
        <v>#REF!</v>
      </c>
      <c r="O13" s="7" t="e">
        <f>SUM(#REF!)</f>
        <v>#REF!</v>
      </c>
      <c r="P13" s="7" t="e">
        <f>SUM(#REF!)</f>
        <v>#REF!</v>
      </c>
      <c r="Q13" s="7" t="e">
        <f>SUM(#REF!)</f>
        <v>#REF!</v>
      </c>
      <c r="R13" s="7" t="e">
        <f>SUM(#REF!)</f>
        <v>#REF!</v>
      </c>
      <c r="S13" s="7" t="e">
        <f>SUM(#REF!)</f>
        <v>#REF!</v>
      </c>
      <c r="T13" s="7" t="e">
        <f>SUM(#REF!)</f>
        <v>#REF!</v>
      </c>
      <c r="U13" s="7" t="e">
        <f>SUM(#REF!)</f>
        <v>#REF!</v>
      </c>
      <c r="V13" s="7" t="e">
        <f>SUM(#REF!)</f>
        <v>#REF!</v>
      </c>
      <c r="W13" s="7" t="e">
        <f>SUM(#REF!)</f>
        <v>#REF!</v>
      </c>
      <c r="X13" s="7" t="e">
        <f>SUM(#REF!)</f>
        <v>#REF!</v>
      </c>
      <c r="Y13" s="7" t="e">
        <f>SUM(#REF!)</f>
        <v>#REF!</v>
      </c>
      <c r="Z13" s="7" t="e">
        <f>SUM(#REF!)</f>
        <v>#REF!</v>
      </c>
      <c r="AA13" s="7" t="e">
        <f>SUM(#REF!)</f>
        <v>#REF!</v>
      </c>
      <c r="AB13" s="7" t="e">
        <f>SUM(#REF!)</f>
        <v>#REF!</v>
      </c>
      <c r="AC13" s="7" t="e">
        <f>SUM(#REF!)</f>
        <v>#REF!</v>
      </c>
      <c r="AD13" s="7" t="e">
        <f>SUM(#REF!)</f>
        <v>#REF!</v>
      </c>
      <c r="AE13" s="7" t="e">
        <f>SUM(#REF!)</f>
        <v>#REF!</v>
      </c>
      <c r="AF13" s="7" t="e">
        <f>SUM(#REF!)</f>
        <v>#REF!</v>
      </c>
      <c r="AG13" s="7" t="e">
        <f>SUM(#REF!)</f>
        <v>#REF!</v>
      </c>
      <c r="AH13" s="7" t="e">
        <f>SUM(#REF!)</f>
        <v>#REF!</v>
      </c>
      <c r="AI13" s="7" t="e">
        <f>SUM(#REF!)</f>
        <v>#REF!</v>
      </c>
      <c r="AJ13" s="7" t="e">
        <f>SUM(#REF!)</f>
        <v>#REF!</v>
      </c>
      <c r="AK13" s="7" t="e">
        <f>SUM(#REF!)</f>
        <v>#REF!</v>
      </c>
      <c r="AL13" s="7" t="e">
        <f>SUM(#REF!)</f>
        <v>#REF!</v>
      </c>
      <c r="AM13" s="7" t="e">
        <f>SUM(#REF!)</f>
        <v>#REF!</v>
      </c>
      <c r="AN13" s="7" t="e">
        <f>SUM(#REF!)</f>
        <v>#REF!</v>
      </c>
      <c r="AO13" s="7" t="e">
        <f>SUM(#REF!)</f>
        <v>#REF!</v>
      </c>
      <c r="AP13" s="7" t="e">
        <f>SUM(#REF!)</f>
        <v>#REF!</v>
      </c>
      <c r="AQ13" s="7" t="e">
        <f>SUM(#REF!)</f>
        <v>#REF!</v>
      </c>
      <c r="AR13" s="7" t="e">
        <f>SUM(#REF!)</f>
        <v>#REF!</v>
      </c>
      <c r="AS13" s="7" t="e">
        <f>SUM(#REF!)</f>
        <v>#REF!</v>
      </c>
      <c r="AT13" s="7" t="e">
        <f>SUM(#REF!)</f>
        <v>#REF!</v>
      </c>
      <c r="AU13" s="7" t="e">
        <f>SUM(#REF!)</f>
        <v>#REF!</v>
      </c>
      <c r="AV13" s="7" t="e">
        <f>SUM(#REF!)</f>
        <v>#REF!</v>
      </c>
      <c r="AW13" s="7" t="e">
        <f>SUM(#REF!)</f>
        <v>#REF!</v>
      </c>
      <c r="AX13" s="7" t="e">
        <f>SUM(#REF!)</f>
        <v>#REF!</v>
      </c>
      <c r="AY13" s="7" t="e">
        <f>SUM(#REF!)</f>
        <v>#REF!</v>
      </c>
      <c r="AZ13" s="7" t="e">
        <f>SUM(#REF!)</f>
        <v>#REF!</v>
      </c>
      <c r="BA13" s="7"/>
      <c r="BB13" s="7">
        <f>SUM(BB7:BB12)</f>
        <v>306</v>
      </c>
      <c r="BC13" s="7">
        <f t="shared" ref="BC13:BU13" si="0">SUM(BC7:BC12)</f>
        <v>0</v>
      </c>
      <c r="BD13" s="7">
        <f t="shared" si="0"/>
        <v>0</v>
      </c>
      <c r="BE13" s="7">
        <f t="shared" si="0"/>
        <v>0</v>
      </c>
      <c r="BF13" s="7">
        <f t="shared" si="0"/>
        <v>0</v>
      </c>
      <c r="BG13" s="7">
        <f t="shared" si="0"/>
        <v>0</v>
      </c>
      <c r="BH13" s="7">
        <f t="shared" si="0"/>
        <v>0</v>
      </c>
      <c r="BI13" s="7">
        <f t="shared" si="0"/>
        <v>0</v>
      </c>
      <c r="BJ13" s="7">
        <f t="shared" si="0"/>
        <v>0</v>
      </c>
      <c r="BK13" s="7">
        <f t="shared" si="0"/>
        <v>0</v>
      </c>
      <c r="BL13" s="7">
        <f t="shared" si="0"/>
        <v>0</v>
      </c>
      <c r="BM13" s="7">
        <f t="shared" si="0"/>
        <v>0</v>
      </c>
      <c r="BN13" s="7">
        <f t="shared" si="0"/>
        <v>0</v>
      </c>
      <c r="BO13" s="7">
        <f t="shared" si="0"/>
        <v>0</v>
      </c>
      <c r="BP13" s="7">
        <f t="shared" si="0"/>
        <v>0</v>
      </c>
      <c r="BQ13" s="7">
        <f t="shared" si="0"/>
        <v>0</v>
      </c>
      <c r="BR13" s="7">
        <f t="shared" si="0"/>
        <v>0</v>
      </c>
      <c r="BS13" s="7">
        <f t="shared" si="0"/>
        <v>0</v>
      </c>
      <c r="BT13" s="7">
        <f t="shared" si="0"/>
        <v>0</v>
      </c>
      <c r="BU13" s="7">
        <f t="shared" si="0"/>
        <v>0</v>
      </c>
    </row>
    <row r="14" spans="2:78" ht="11.25" customHeight="1">
      <c r="B14" s="14"/>
      <c r="C14" s="11" t="s">
        <v>520</v>
      </c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371">
        <v>100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2:78" ht="11.25" customHeight="1">
      <c r="B15" s="14"/>
      <c r="C15" s="11" t="s">
        <v>521</v>
      </c>
      <c r="D15" s="1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71">
        <v>87</v>
      </c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2:78" ht="11.25" customHeight="1">
      <c r="B16" s="14"/>
      <c r="C16" s="11" t="s">
        <v>522</v>
      </c>
      <c r="D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371">
        <v>15</v>
      </c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2:73" ht="11.25" customHeight="1">
      <c r="B17" s="14"/>
      <c r="C17" s="11" t="s">
        <v>523</v>
      </c>
      <c r="D17" s="1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372">
        <v>60</v>
      </c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2:73" ht="11.25" customHeight="1">
      <c r="B18" s="14"/>
      <c r="C18" s="11" t="s">
        <v>524</v>
      </c>
      <c r="D18" s="1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371">
        <v>5</v>
      </c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2:73" ht="11.25" customHeight="1">
      <c r="B19" s="14"/>
      <c r="C19" s="11" t="s">
        <v>525</v>
      </c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371">
        <v>5</v>
      </c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2:73" ht="11.25" customHeight="1">
      <c r="B20" s="14"/>
      <c r="C20" s="11" t="s">
        <v>526</v>
      </c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371">
        <v>5</v>
      </c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2:73" ht="11.25" customHeight="1">
      <c r="B21" s="14"/>
      <c r="C21" s="11" t="s">
        <v>527</v>
      </c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371">
        <v>5</v>
      </c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2:73" ht="11.25" customHeight="1">
      <c r="B22" s="14"/>
      <c r="C22" s="11" t="s">
        <v>528</v>
      </c>
      <c r="D22" s="1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371">
        <v>5</v>
      </c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2:73" ht="11.25" customHeight="1">
      <c r="B23" s="14"/>
      <c r="C23" s="11" t="s">
        <v>529</v>
      </c>
      <c r="D23" s="1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371">
        <v>5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2:73" ht="11.25" customHeight="1">
      <c r="B24" s="14"/>
      <c r="C24" s="11" t="s">
        <v>530</v>
      </c>
      <c r="D24" s="1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371">
        <v>5</v>
      </c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2:73" ht="11.25" customHeight="1">
      <c r="B25" s="14"/>
      <c r="C25" s="11" t="s">
        <v>531</v>
      </c>
      <c r="D25" s="1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371">
        <v>5</v>
      </c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2:73" ht="11.25" customHeight="1">
      <c r="B26" s="14"/>
      <c r="C26" s="11" t="s">
        <v>532</v>
      </c>
      <c r="D26" s="1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371">
        <v>5</v>
      </c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2:73" ht="11.25" customHeight="1">
      <c r="B27" s="14"/>
      <c r="C27" s="11" t="s">
        <v>533</v>
      </c>
      <c r="D27" s="1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371">
        <v>5</v>
      </c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2:73" ht="11.25" customHeight="1">
      <c r="B28" s="14"/>
      <c r="C28" s="11" t="s">
        <v>534</v>
      </c>
      <c r="D28" s="12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371">
        <v>7</v>
      </c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2:73" ht="11.25" customHeight="1">
      <c r="B29" s="14"/>
      <c r="C29" s="11" t="s">
        <v>535</v>
      </c>
      <c r="D29" s="12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371">
        <v>5</v>
      </c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2:73" ht="11.25" customHeight="1">
      <c r="B30" s="14"/>
      <c r="C30" s="11" t="s">
        <v>536</v>
      </c>
      <c r="D30" s="1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371">
        <v>5</v>
      </c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2:73" ht="11.25" customHeight="1">
      <c r="B31" s="14"/>
      <c r="C31" s="11" t="s">
        <v>537</v>
      </c>
      <c r="D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371">
        <v>5</v>
      </c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2:73" ht="11.25" customHeight="1">
      <c r="B32" s="14"/>
      <c r="C32" s="11" t="s">
        <v>538</v>
      </c>
      <c r="D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371">
        <v>5</v>
      </c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2:73" ht="11.25" customHeight="1">
      <c r="B33" s="14"/>
      <c r="C33" s="11" t="s">
        <v>539</v>
      </c>
      <c r="D33" s="1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371">
        <v>5</v>
      </c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2:73" ht="11.25" customHeight="1">
      <c r="B34" s="14"/>
      <c r="C34" s="11" t="s">
        <v>540</v>
      </c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371">
        <v>5</v>
      </c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2:73" ht="11.25" customHeight="1">
      <c r="B35" s="14"/>
      <c r="C35" s="11" t="s">
        <v>541</v>
      </c>
      <c r="D35" s="1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371">
        <v>10</v>
      </c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2:73" ht="11.25" customHeight="1">
      <c r="B36" s="14"/>
      <c r="C36" s="11" t="s">
        <v>542</v>
      </c>
      <c r="D36" s="12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371">
        <v>5</v>
      </c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2:73" ht="11.25" customHeight="1">
      <c r="B37" s="14"/>
      <c r="C37" s="11" t="s">
        <v>543</v>
      </c>
      <c r="D37" s="1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371">
        <v>40</v>
      </c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2:73" ht="11.25" customHeight="1">
      <c r="B38" s="14"/>
      <c r="C38" s="11" t="s">
        <v>544</v>
      </c>
      <c r="D38" s="1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371">
        <v>5</v>
      </c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2:73" ht="11.25" customHeight="1">
      <c r="B39" s="14"/>
      <c r="C39" s="11" t="s">
        <v>545</v>
      </c>
      <c r="D39" s="1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371">
        <v>5</v>
      </c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2:73" ht="11.25" customHeight="1">
      <c r="B40" s="14"/>
      <c r="C40" s="11" t="s">
        <v>546</v>
      </c>
      <c r="D40" s="1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371">
        <v>5</v>
      </c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2:73" ht="11.25" customHeight="1">
      <c r="B41" s="14"/>
      <c r="C41" s="11" t="s">
        <v>547</v>
      </c>
      <c r="D41" s="1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371">
        <v>5</v>
      </c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2:73" ht="11.25" customHeight="1">
      <c r="B42" s="14"/>
      <c r="C42" s="11" t="s">
        <v>548</v>
      </c>
      <c r="D42" s="1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372">
        <v>5</v>
      </c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2:73" ht="11.25" customHeight="1">
      <c r="B43" s="14"/>
      <c r="C43" s="11" t="s">
        <v>549</v>
      </c>
      <c r="D43" s="1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371">
        <v>5</v>
      </c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2:73" ht="11.25" customHeight="1">
      <c r="B44" s="14"/>
      <c r="C44" s="11" t="s">
        <v>550</v>
      </c>
      <c r="D44" s="12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371">
        <v>5</v>
      </c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2:73" ht="11.25" customHeight="1">
      <c r="B45" s="14"/>
      <c r="C45" s="11" t="s">
        <v>551</v>
      </c>
      <c r="D45" s="1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371">
        <v>5</v>
      </c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2:73" ht="11.25" customHeight="1">
      <c r="B46" s="14"/>
      <c r="C46" s="11" t="s">
        <v>552</v>
      </c>
      <c r="D46" s="1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371">
        <v>5</v>
      </c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2:73" ht="11.25" customHeight="1">
      <c r="B47" s="14"/>
      <c r="C47" s="11" t="s">
        <v>553</v>
      </c>
      <c r="D47" s="1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371">
        <v>6</v>
      </c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2:73" ht="11.25" customHeight="1">
      <c r="B48" s="14"/>
      <c r="C48" s="11" t="s">
        <v>554</v>
      </c>
      <c r="D48" s="1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371">
        <v>60</v>
      </c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2:73" ht="11.25" customHeight="1">
      <c r="B49" s="14"/>
      <c r="C49" s="370" t="s">
        <v>555</v>
      </c>
      <c r="D49" s="1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371">
        <v>7</v>
      </c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2:73" s="17" customFormat="1" ht="15.75">
      <c r="B50" s="416" t="s">
        <v>59</v>
      </c>
      <c r="C50" s="417"/>
      <c r="D50" s="15"/>
      <c r="E50" s="16" t="e">
        <f>SUM(#REF!)</f>
        <v>#REF!</v>
      </c>
      <c r="F50" s="16" t="e">
        <f>SUM(#REF!)</f>
        <v>#REF!</v>
      </c>
      <c r="G50" s="16" t="e">
        <f>SUM(#REF!)</f>
        <v>#REF!</v>
      </c>
      <c r="H50" s="16" t="e">
        <f>SUM(#REF!)</f>
        <v>#REF!</v>
      </c>
      <c r="I50" s="16" t="e">
        <f>SUM(#REF!)</f>
        <v>#REF!</v>
      </c>
      <c r="J50" s="16" t="e">
        <f>SUM(#REF!)</f>
        <v>#REF!</v>
      </c>
      <c r="K50" s="16" t="e">
        <f>SUM(#REF!)</f>
        <v>#REF!</v>
      </c>
      <c r="L50" s="16" t="e">
        <f>SUM(#REF!)</f>
        <v>#REF!</v>
      </c>
      <c r="M50" s="16" t="e">
        <f>SUM(#REF!)</f>
        <v>#REF!</v>
      </c>
      <c r="N50" s="16" t="e">
        <f>SUM(#REF!)</f>
        <v>#REF!</v>
      </c>
      <c r="O50" s="16" t="e">
        <f>SUM(#REF!)</f>
        <v>#REF!</v>
      </c>
      <c r="P50" s="16" t="e">
        <f>SUM(#REF!)</f>
        <v>#REF!</v>
      </c>
      <c r="Q50" s="16" t="e">
        <f>SUM(#REF!)</f>
        <v>#REF!</v>
      </c>
      <c r="R50" s="16" t="e">
        <f>SUM(#REF!)</f>
        <v>#REF!</v>
      </c>
      <c r="S50" s="16" t="e">
        <f>SUM(#REF!)</f>
        <v>#REF!</v>
      </c>
      <c r="T50" s="16" t="e">
        <f>SUM(#REF!)</f>
        <v>#REF!</v>
      </c>
      <c r="U50" s="16" t="e">
        <f>SUM(#REF!)</f>
        <v>#REF!</v>
      </c>
      <c r="V50" s="16" t="e">
        <f>SUM(#REF!)</f>
        <v>#REF!</v>
      </c>
      <c r="W50" s="16" t="e">
        <f>SUM(#REF!)</f>
        <v>#REF!</v>
      </c>
      <c r="X50" s="16" t="e">
        <f>SUM(#REF!)</f>
        <v>#REF!</v>
      </c>
      <c r="Y50" s="16" t="e">
        <f>SUM(#REF!)</f>
        <v>#REF!</v>
      </c>
      <c r="Z50" s="16" t="e">
        <f>SUM(#REF!)</f>
        <v>#REF!</v>
      </c>
      <c r="AA50" s="16" t="e">
        <f>SUM(#REF!)</f>
        <v>#REF!</v>
      </c>
      <c r="AB50" s="16" t="e">
        <f>SUM(#REF!)</f>
        <v>#REF!</v>
      </c>
      <c r="AC50" s="16" t="e">
        <f>SUM(#REF!)</f>
        <v>#REF!</v>
      </c>
      <c r="AD50" s="16" t="e">
        <f>SUM(#REF!)</f>
        <v>#REF!</v>
      </c>
      <c r="AE50" s="16" t="e">
        <f>SUM(#REF!)</f>
        <v>#REF!</v>
      </c>
      <c r="AF50" s="16" t="e">
        <f>SUM(#REF!)</f>
        <v>#REF!</v>
      </c>
      <c r="AG50" s="16" t="e">
        <f>SUM(#REF!)</f>
        <v>#REF!</v>
      </c>
      <c r="AH50" s="16" t="e">
        <f>SUM(#REF!)</f>
        <v>#REF!</v>
      </c>
      <c r="AI50" s="16" t="e">
        <f>SUM(#REF!)</f>
        <v>#REF!</v>
      </c>
      <c r="AJ50" s="16" t="e">
        <f>SUM(#REF!)</f>
        <v>#REF!</v>
      </c>
      <c r="AK50" s="16" t="e">
        <f>SUM(#REF!)</f>
        <v>#REF!</v>
      </c>
      <c r="AL50" s="16" t="e">
        <f>SUM(#REF!)</f>
        <v>#REF!</v>
      </c>
      <c r="AM50" s="16" t="e">
        <f>SUM(#REF!)</f>
        <v>#REF!</v>
      </c>
      <c r="AN50" s="16" t="e">
        <f>SUM(#REF!)</f>
        <v>#REF!</v>
      </c>
      <c r="AO50" s="16" t="e">
        <f>SUM(#REF!)</f>
        <v>#REF!</v>
      </c>
      <c r="AP50" s="16" t="e">
        <f>SUM(#REF!)</f>
        <v>#REF!</v>
      </c>
      <c r="AQ50" s="16" t="e">
        <f>SUM(#REF!)</f>
        <v>#REF!</v>
      </c>
      <c r="AR50" s="16" t="e">
        <f>SUM(#REF!)</f>
        <v>#REF!</v>
      </c>
      <c r="AS50" s="16" t="e">
        <f>SUM(#REF!)</f>
        <v>#REF!</v>
      </c>
      <c r="AT50" s="16" t="e">
        <f>SUM(#REF!)</f>
        <v>#REF!</v>
      </c>
      <c r="AU50" s="16" t="e">
        <f>SUM(#REF!)</f>
        <v>#REF!</v>
      </c>
      <c r="AV50" s="16" t="e">
        <f>SUM(#REF!)</f>
        <v>#REF!</v>
      </c>
      <c r="AW50" s="16" t="e">
        <f>SUM(#REF!)</f>
        <v>#REF!</v>
      </c>
      <c r="AX50" s="16" t="e">
        <f>SUM(#REF!)</f>
        <v>#REF!</v>
      </c>
      <c r="AY50" s="16" t="e">
        <f>SUM(#REF!)</f>
        <v>#REF!</v>
      </c>
      <c r="AZ50" s="16" t="e">
        <f>SUM(#REF!)</f>
        <v>#REF!</v>
      </c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</row>
    <row r="51" spans="2:73">
      <c r="B51" s="418" t="s">
        <v>60</v>
      </c>
      <c r="C51" s="419"/>
      <c r="D51" s="18">
        <f t="shared" ref="D51:AI51" si="1">D13+D50</f>
        <v>0</v>
      </c>
      <c r="E51" s="19" t="e">
        <f t="shared" si="1"/>
        <v>#REF!</v>
      </c>
      <c r="F51" s="19" t="e">
        <f t="shared" si="1"/>
        <v>#REF!</v>
      </c>
      <c r="G51" s="19" t="e">
        <f t="shared" si="1"/>
        <v>#REF!</v>
      </c>
      <c r="H51" s="19" t="e">
        <f t="shared" si="1"/>
        <v>#REF!</v>
      </c>
      <c r="I51" s="19" t="e">
        <f t="shared" si="1"/>
        <v>#REF!</v>
      </c>
      <c r="J51" s="19" t="e">
        <f t="shared" si="1"/>
        <v>#REF!</v>
      </c>
      <c r="K51" s="19" t="e">
        <f t="shared" si="1"/>
        <v>#REF!</v>
      </c>
      <c r="L51" s="19" t="e">
        <f t="shared" si="1"/>
        <v>#REF!</v>
      </c>
      <c r="M51" s="19" t="e">
        <f t="shared" si="1"/>
        <v>#REF!</v>
      </c>
      <c r="N51" s="19" t="e">
        <f t="shared" si="1"/>
        <v>#REF!</v>
      </c>
      <c r="O51" s="19" t="e">
        <f t="shared" si="1"/>
        <v>#REF!</v>
      </c>
      <c r="P51" s="19" t="e">
        <f t="shared" si="1"/>
        <v>#REF!</v>
      </c>
      <c r="Q51" s="19" t="e">
        <f t="shared" si="1"/>
        <v>#REF!</v>
      </c>
      <c r="R51" s="19" t="e">
        <f t="shared" si="1"/>
        <v>#REF!</v>
      </c>
      <c r="S51" s="19" t="e">
        <f t="shared" si="1"/>
        <v>#REF!</v>
      </c>
      <c r="T51" s="19" t="e">
        <f t="shared" si="1"/>
        <v>#REF!</v>
      </c>
      <c r="U51" s="19" t="e">
        <f t="shared" si="1"/>
        <v>#REF!</v>
      </c>
      <c r="V51" s="19" t="e">
        <f t="shared" si="1"/>
        <v>#REF!</v>
      </c>
      <c r="W51" s="19" t="e">
        <f t="shared" si="1"/>
        <v>#REF!</v>
      </c>
      <c r="X51" s="19" t="e">
        <f t="shared" si="1"/>
        <v>#REF!</v>
      </c>
      <c r="Y51" s="19" t="e">
        <f t="shared" si="1"/>
        <v>#REF!</v>
      </c>
      <c r="Z51" s="19" t="e">
        <f t="shared" si="1"/>
        <v>#REF!</v>
      </c>
      <c r="AA51" s="19" t="e">
        <f t="shared" si="1"/>
        <v>#REF!</v>
      </c>
      <c r="AB51" s="19" t="e">
        <f t="shared" si="1"/>
        <v>#REF!</v>
      </c>
      <c r="AC51" s="19" t="e">
        <f t="shared" si="1"/>
        <v>#REF!</v>
      </c>
      <c r="AD51" s="19" t="e">
        <f t="shared" si="1"/>
        <v>#REF!</v>
      </c>
      <c r="AE51" s="19" t="e">
        <f t="shared" si="1"/>
        <v>#REF!</v>
      </c>
      <c r="AF51" s="19" t="e">
        <f t="shared" si="1"/>
        <v>#REF!</v>
      </c>
      <c r="AG51" s="19" t="e">
        <f t="shared" si="1"/>
        <v>#REF!</v>
      </c>
      <c r="AH51" s="19" t="e">
        <f t="shared" si="1"/>
        <v>#REF!</v>
      </c>
      <c r="AI51" s="19" t="e">
        <f t="shared" si="1"/>
        <v>#REF!</v>
      </c>
      <c r="AJ51" s="19" t="e">
        <f t="shared" ref="AJ51:BA51" si="2">AJ13+AJ50</f>
        <v>#REF!</v>
      </c>
      <c r="AK51" s="19" t="e">
        <f t="shared" si="2"/>
        <v>#REF!</v>
      </c>
      <c r="AL51" s="19" t="e">
        <f t="shared" si="2"/>
        <v>#REF!</v>
      </c>
      <c r="AM51" s="19" t="e">
        <f t="shared" si="2"/>
        <v>#REF!</v>
      </c>
      <c r="AN51" s="19" t="e">
        <f t="shared" si="2"/>
        <v>#REF!</v>
      </c>
      <c r="AO51" s="19" t="e">
        <f t="shared" si="2"/>
        <v>#REF!</v>
      </c>
      <c r="AP51" s="19" t="e">
        <f t="shared" si="2"/>
        <v>#REF!</v>
      </c>
      <c r="AQ51" s="19" t="e">
        <f t="shared" si="2"/>
        <v>#REF!</v>
      </c>
      <c r="AR51" s="19" t="e">
        <f t="shared" si="2"/>
        <v>#REF!</v>
      </c>
      <c r="AS51" s="19" t="e">
        <f t="shared" si="2"/>
        <v>#REF!</v>
      </c>
      <c r="AT51" s="19" t="e">
        <f t="shared" si="2"/>
        <v>#REF!</v>
      </c>
      <c r="AU51" s="19" t="e">
        <f t="shared" si="2"/>
        <v>#REF!</v>
      </c>
      <c r="AV51" s="19" t="e">
        <f t="shared" si="2"/>
        <v>#REF!</v>
      </c>
      <c r="AW51" s="19" t="e">
        <f t="shared" si="2"/>
        <v>#REF!</v>
      </c>
      <c r="AX51" s="19" t="e">
        <f t="shared" si="2"/>
        <v>#REF!</v>
      </c>
      <c r="AY51" s="19" t="e">
        <f t="shared" si="2"/>
        <v>#REF!</v>
      </c>
      <c r="AZ51" s="19" t="e">
        <f t="shared" si="2"/>
        <v>#REF!</v>
      </c>
      <c r="BA51" s="19">
        <f t="shared" si="2"/>
        <v>0</v>
      </c>
      <c r="BB51" s="19"/>
      <c r="BC51" s="19"/>
      <c r="BD51" s="19"/>
      <c r="BE51" s="19"/>
      <c r="BF51" s="19"/>
      <c r="BG51" s="19"/>
      <c r="BH51" s="20"/>
      <c r="BI51" s="19"/>
      <c r="BJ51" s="19"/>
      <c r="BK51" s="19"/>
      <c r="BL51" s="20"/>
      <c r="BM51" s="21"/>
      <c r="BN51" s="19"/>
      <c r="BO51" s="19"/>
      <c r="BP51" s="19"/>
      <c r="BQ51" s="20"/>
      <c r="BR51" s="19"/>
      <c r="BS51" s="19"/>
      <c r="BT51" s="19"/>
      <c r="BU51" s="19"/>
    </row>
    <row r="52" spans="2:73">
      <c r="B52" s="22"/>
      <c r="C52" s="22"/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5"/>
      <c r="BI52" s="24"/>
      <c r="BJ52" s="24"/>
      <c r="BK52" s="24"/>
      <c r="BL52" s="25"/>
      <c r="BM52" s="26"/>
      <c r="BN52" s="24"/>
      <c r="BO52" s="24"/>
      <c r="BP52" s="24"/>
      <c r="BQ52" s="25"/>
      <c r="BR52" s="24"/>
      <c r="BS52" s="24"/>
      <c r="BT52" s="24"/>
      <c r="BU52" s="24"/>
    </row>
    <row r="53" spans="2:73">
      <c r="B53" s="22"/>
      <c r="C53" s="22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5"/>
      <c r="BI53" s="24"/>
      <c r="BJ53" s="24"/>
      <c r="BK53" s="24"/>
      <c r="BL53" s="25"/>
      <c r="BM53" s="26"/>
      <c r="BN53" s="24"/>
      <c r="BO53" s="24"/>
      <c r="BP53" s="24"/>
      <c r="BQ53" s="25"/>
      <c r="BR53" s="24"/>
      <c r="BS53" s="24"/>
      <c r="BT53" s="24"/>
      <c r="BU53" s="24"/>
    </row>
    <row r="54" spans="2:73">
      <c r="B54" s="22"/>
      <c r="C54" s="22"/>
      <c r="D54" s="2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5"/>
      <c r="BI54" s="24"/>
      <c r="BJ54" s="24"/>
      <c r="BK54" s="24"/>
      <c r="BL54" s="25"/>
      <c r="BM54" s="26"/>
      <c r="BN54" s="24"/>
      <c r="BO54" s="24"/>
      <c r="BP54" s="24"/>
      <c r="BQ54" s="25"/>
      <c r="BR54" s="24"/>
      <c r="BS54" s="24"/>
      <c r="BT54" s="24"/>
      <c r="BU54" s="24"/>
    </row>
    <row r="55" spans="2:73">
      <c r="B55" s="22"/>
      <c r="C55" s="22"/>
      <c r="D55" s="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5"/>
      <c r="BI55" s="24"/>
      <c r="BJ55" s="24"/>
      <c r="BK55" s="24"/>
      <c r="BL55" s="25"/>
      <c r="BM55" s="26"/>
      <c r="BN55" s="24"/>
      <c r="BO55" s="24"/>
      <c r="BP55" s="24"/>
      <c r="BQ55" s="25"/>
      <c r="BR55" s="24"/>
      <c r="BS55" s="24"/>
      <c r="BT55" s="24"/>
      <c r="BU55" s="24"/>
    </row>
    <row r="56" spans="2:73">
      <c r="B56" s="22"/>
      <c r="C56" s="22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</row>
    <row r="57" spans="2:73" ht="15" customHeight="1">
      <c r="B57" s="410" t="s">
        <v>61</v>
      </c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  <c r="AS57" s="410"/>
      <c r="AT57" s="410"/>
      <c r="AU57" s="410"/>
      <c r="AV57" s="410"/>
      <c r="AW57" s="410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</row>
    <row r="59" spans="2:73" ht="15" customHeight="1">
      <c r="B59" s="410" t="s">
        <v>62</v>
      </c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410"/>
      <c r="AY59" s="410"/>
      <c r="AZ59" s="410"/>
      <c r="BA59" s="410"/>
      <c r="BB59" s="410"/>
      <c r="BC59" s="410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410"/>
      <c r="BS59" s="410"/>
      <c r="BT59" s="410"/>
      <c r="BU59" s="410"/>
    </row>
  </sheetData>
  <mergeCells count="56">
    <mergeCell ref="B50:C50"/>
    <mergeCell ref="B51:C51"/>
    <mergeCell ref="B57:BU57"/>
    <mergeCell ref="BE5:BE6"/>
    <mergeCell ref="BF5:BF6"/>
    <mergeCell ref="BG5:BG6"/>
    <mergeCell ref="T5:Z5"/>
    <mergeCell ref="AA5:AF5"/>
    <mergeCell ref="AG5:AL5"/>
    <mergeCell ref="AN5:AR5"/>
    <mergeCell ref="AS5:AX5"/>
    <mergeCell ref="AY5:BA5"/>
    <mergeCell ref="J5:J6"/>
    <mergeCell ref="K5:K6"/>
    <mergeCell ref="BB5:BB6"/>
    <mergeCell ref="BC5:BC6"/>
    <mergeCell ref="BD5:BD6"/>
    <mergeCell ref="BU5:BU6"/>
    <mergeCell ref="B13:C13"/>
    <mergeCell ref="BB4:BG4"/>
    <mergeCell ref="BI4:BL4"/>
    <mergeCell ref="BM4:BQ4"/>
    <mergeCell ref="B59:BU59"/>
    <mergeCell ref="BN5:BN6"/>
    <mergeCell ref="BO5:BO6"/>
    <mergeCell ref="BP5:BP6"/>
    <mergeCell ref="BQ5:BQ6"/>
    <mergeCell ref="BR5:BR6"/>
    <mergeCell ref="BS5:BS6"/>
    <mergeCell ref="BH5:BH6"/>
    <mergeCell ref="BI5:BI6"/>
    <mergeCell ref="BJ5:BJ6"/>
    <mergeCell ref="BK5:BK6"/>
    <mergeCell ref="BL5:BL6"/>
    <mergeCell ref="BM5:BM6"/>
    <mergeCell ref="AN4:AR4"/>
    <mergeCell ref="B2:BT2"/>
    <mergeCell ref="B4:B6"/>
    <mergeCell ref="C4:C6"/>
    <mergeCell ref="D4:D6"/>
    <mergeCell ref="E4:L4"/>
    <mergeCell ref="M4:R4"/>
    <mergeCell ref="S4:S6"/>
    <mergeCell ref="T4:Z4"/>
    <mergeCell ref="AA4:AL4"/>
    <mergeCell ref="AM4:AM6"/>
    <mergeCell ref="BR4:BS4"/>
    <mergeCell ref="BT4:BT6"/>
    <mergeCell ref="E5:E6"/>
    <mergeCell ref="AS4:AX4"/>
    <mergeCell ref="AY4:BA4"/>
    <mergeCell ref="F5:F6"/>
    <mergeCell ref="G5:G6"/>
    <mergeCell ref="H5:I5"/>
    <mergeCell ref="L5:L6"/>
    <mergeCell ref="M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workbookViewId="0">
      <selection activeCell="C4" sqref="C4"/>
    </sheetView>
  </sheetViews>
  <sheetFormatPr defaultRowHeight="14.25"/>
  <cols>
    <col min="1" max="1" width="5.85546875" style="175" customWidth="1"/>
    <col min="2" max="2" width="6.28515625" style="175" customWidth="1"/>
    <col min="3" max="3" width="19" style="175" customWidth="1"/>
    <col min="4" max="4" width="6.140625" style="175" customWidth="1"/>
    <col min="5" max="6" width="7.140625" style="175" customWidth="1"/>
    <col min="7" max="7" width="6.28515625" style="175" customWidth="1"/>
    <col min="8" max="17" width="7.140625" style="175" customWidth="1"/>
    <col min="18" max="16384" width="9.140625" style="175"/>
  </cols>
  <sheetData>
    <row r="2" spans="2:17">
      <c r="B2" s="535" t="s">
        <v>355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</row>
    <row r="3" spans="2:17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2:17">
      <c r="B4" s="176"/>
      <c r="C4" s="177" t="s">
        <v>144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2:17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2:17">
      <c r="B6" s="536" t="s">
        <v>90</v>
      </c>
      <c r="C6" s="537" t="s">
        <v>338</v>
      </c>
      <c r="D6" s="538" t="s">
        <v>339</v>
      </c>
      <c r="E6" s="536" t="s">
        <v>4</v>
      </c>
      <c r="F6" s="536"/>
      <c r="G6" s="536"/>
      <c r="H6" s="537" t="s">
        <v>340</v>
      </c>
      <c r="I6" s="537"/>
      <c r="J6" s="537"/>
      <c r="K6" s="539" t="s">
        <v>341</v>
      </c>
      <c r="L6" s="536" t="s">
        <v>4</v>
      </c>
      <c r="M6" s="536"/>
      <c r="N6" s="536"/>
      <c r="O6" s="537" t="s">
        <v>342</v>
      </c>
      <c r="P6" s="537"/>
      <c r="Q6" s="537"/>
    </row>
    <row r="7" spans="2:17" ht="115.5">
      <c r="B7" s="536"/>
      <c r="C7" s="537"/>
      <c r="D7" s="538"/>
      <c r="E7" s="178" t="s">
        <v>343</v>
      </c>
      <c r="F7" s="178" t="s">
        <v>344</v>
      </c>
      <c r="G7" s="178" t="s">
        <v>345</v>
      </c>
      <c r="H7" s="178" t="s">
        <v>346</v>
      </c>
      <c r="I7" s="178" t="s">
        <v>347</v>
      </c>
      <c r="J7" s="178" t="s">
        <v>345</v>
      </c>
      <c r="K7" s="540"/>
      <c r="L7" s="178" t="s">
        <v>348</v>
      </c>
      <c r="M7" s="178" t="s">
        <v>349</v>
      </c>
      <c r="N7" s="178" t="s">
        <v>345</v>
      </c>
      <c r="O7" s="178" t="s">
        <v>350</v>
      </c>
      <c r="P7" s="178" t="s">
        <v>351</v>
      </c>
      <c r="Q7" s="178" t="s">
        <v>345</v>
      </c>
    </row>
    <row r="8" spans="2:17">
      <c r="B8" s="179"/>
      <c r="C8" s="179" t="s">
        <v>352</v>
      </c>
      <c r="D8" s="179">
        <v>1</v>
      </c>
      <c r="E8" s="179">
        <v>2</v>
      </c>
      <c r="F8" s="179">
        <v>3</v>
      </c>
      <c r="G8" s="179">
        <v>4</v>
      </c>
      <c r="H8" s="179">
        <v>5</v>
      </c>
      <c r="I8" s="179">
        <v>6</v>
      </c>
      <c r="J8" s="179">
        <v>7</v>
      </c>
      <c r="K8" s="179">
        <v>8</v>
      </c>
      <c r="L8" s="179">
        <v>9</v>
      </c>
      <c r="M8" s="179">
        <v>10</v>
      </c>
      <c r="N8" s="179">
        <v>7</v>
      </c>
      <c r="O8" s="179">
        <v>11</v>
      </c>
      <c r="P8" s="179">
        <v>12</v>
      </c>
      <c r="Q8" s="179">
        <v>13</v>
      </c>
    </row>
    <row r="9" spans="2:17">
      <c r="B9" s="179">
        <v>1</v>
      </c>
      <c r="C9" s="180" t="s">
        <v>56</v>
      </c>
      <c r="D9" s="179"/>
      <c r="E9" s="179">
        <v>0.7</v>
      </c>
      <c r="F9" s="179">
        <v>0.7</v>
      </c>
      <c r="G9" s="179"/>
      <c r="H9" s="179">
        <v>60</v>
      </c>
      <c r="I9" s="181">
        <v>0.6</v>
      </c>
      <c r="J9" s="181"/>
      <c r="K9" s="181">
        <v>1</v>
      </c>
      <c r="L9" s="181">
        <v>1</v>
      </c>
      <c r="M9" s="181">
        <v>1</v>
      </c>
      <c r="N9" s="181"/>
      <c r="O9" s="181">
        <v>60</v>
      </c>
      <c r="P9" s="181">
        <v>0.5</v>
      </c>
      <c r="Q9" s="181"/>
    </row>
    <row r="10" spans="2:17">
      <c r="B10" s="179">
        <v>2</v>
      </c>
      <c r="C10" s="180" t="s">
        <v>55</v>
      </c>
      <c r="D10" s="179"/>
      <c r="E10" s="179">
        <v>1</v>
      </c>
      <c r="F10" s="179">
        <v>1</v>
      </c>
      <c r="G10" s="179"/>
      <c r="H10" s="179">
        <f>3.2*5</f>
        <v>16</v>
      </c>
      <c r="I10" s="181">
        <v>0.5</v>
      </c>
      <c r="J10" s="181"/>
      <c r="K10" s="181">
        <v>1</v>
      </c>
      <c r="L10" s="181">
        <v>1</v>
      </c>
      <c r="M10" s="181">
        <v>1</v>
      </c>
      <c r="N10" s="181"/>
      <c r="O10" s="181">
        <v>16</v>
      </c>
      <c r="P10" s="181">
        <v>0.5</v>
      </c>
      <c r="Q10" s="181"/>
    </row>
    <row r="11" spans="2:17">
      <c r="B11" s="179"/>
      <c r="C11" s="180"/>
      <c r="D11" s="179"/>
      <c r="E11" s="179"/>
      <c r="F11" s="179"/>
      <c r="G11" s="179"/>
      <c r="H11" s="179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2:17">
      <c r="B12" s="536" t="s">
        <v>57</v>
      </c>
      <c r="C12" s="536"/>
      <c r="D12" s="182">
        <f t="shared" ref="D12:P12" si="0">SUM(D9:D10)</f>
        <v>0</v>
      </c>
      <c r="E12" s="182">
        <f t="shared" si="0"/>
        <v>1.7</v>
      </c>
      <c r="F12" s="182">
        <f t="shared" si="0"/>
        <v>1.7</v>
      </c>
      <c r="G12" s="182">
        <f t="shared" si="0"/>
        <v>0</v>
      </c>
      <c r="H12" s="182">
        <f t="shared" si="0"/>
        <v>76</v>
      </c>
      <c r="I12" s="182">
        <f t="shared" si="0"/>
        <v>1.1000000000000001</v>
      </c>
      <c r="J12" s="182">
        <f t="shared" si="0"/>
        <v>0</v>
      </c>
      <c r="K12" s="182">
        <f t="shared" si="0"/>
        <v>2</v>
      </c>
      <c r="L12" s="182">
        <f t="shared" si="0"/>
        <v>2</v>
      </c>
      <c r="M12" s="182">
        <f t="shared" si="0"/>
        <v>2</v>
      </c>
      <c r="N12" s="182">
        <f t="shared" si="0"/>
        <v>0</v>
      </c>
      <c r="O12" s="182">
        <f t="shared" si="0"/>
        <v>76</v>
      </c>
      <c r="P12" s="182">
        <f t="shared" si="0"/>
        <v>1</v>
      </c>
      <c r="Q12" s="179"/>
    </row>
    <row r="13" spans="2:17">
      <c r="B13" s="179"/>
      <c r="C13" s="179"/>
      <c r="D13" s="182"/>
      <c r="E13" s="182"/>
      <c r="F13" s="182"/>
      <c r="G13" s="182"/>
      <c r="H13" s="182"/>
      <c r="I13" s="182"/>
      <c r="J13" s="182"/>
      <c r="K13" s="179"/>
      <c r="L13" s="179"/>
      <c r="M13" s="179"/>
      <c r="N13" s="179"/>
      <c r="O13" s="179"/>
      <c r="P13" s="179"/>
      <c r="Q13" s="179"/>
    </row>
    <row r="14" spans="2:17">
      <c r="B14" s="179"/>
      <c r="C14" s="179"/>
      <c r="D14" s="182"/>
      <c r="E14" s="182"/>
      <c r="F14" s="182"/>
      <c r="G14" s="182"/>
      <c r="H14" s="182"/>
      <c r="I14" s="182"/>
      <c r="J14" s="182"/>
      <c r="K14" s="179"/>
      <c r="L14" s="179"/>
      <c r="M14" s="179"/>
      <c r="N14" s="179"/>
      <c r="O14" s="179"/>
      <c r="P14" s="179"/>
      <c r="Q14" s="179"/>
    </row>
    <row r="15" spans="2:17">
      <c r="B15" s="179"/>
      <c r="C15" s="179"/>
      <c r="D15" s="182"/>
      <c r="E15" s="182"/>
      <c r="F15" s="182"/>
      <c r="G15" s="182"/>
      <c r="H15" s="182"/>
      <c r="I15" s="182"/>
      <c r="J15" s="182"/>
      <c r="K15" s="179"/>
      <c r="L15" s="179"/>
      <c r="M15" s="179"/>
      <c r="N15" s="179"/>
      <c r="O15" s="179"/>
      <c r="P15" s="179"/>
      <c r="Q15" s="179"/>
    </row>
    <row r="16" spans="2:17">
      <c r="B16" s="179"/>
      <c r="C16" s="179"/>
      <c r="D16" s="182"/>
      <c r="E16" s="182"/>
      <c r="F16" s="182"/>
      <c r="G16" s="182"/>
      <c r="H16" s="182"/>
      <c r="I16" s="182"/>
      <c r="J16" s="182"/>
      <c r="K16" s="179"/>
      <c r="L16" s="179"/>
      <c r="M16" s="179"/>
      <c r="N16" s="179"/>
      <c r="O16" s="179"/>
      <c r="P16" s="179"/>
      <c r="Q16" s="179"/>
    </row>
    <row r="17" spans="2:17">
      <c r="B17" s="179"/>
      <c r="C17" s="180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</row>
    <row r="18" spans="2:17">
      <c r="B18" s="179"/>
      <c r="C18" s="180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</row>
    <row r="19" spans="2:17">
      <c r="B19" s="179"/>
      <c r="C19" s="180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2:17">
      <c r="B20" s="179"/>
      <c r="C20" s="180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2:17">
      <c r="B21" s="536" t="s">
        <v>279</v>
      </c>
      <c r="C21" s="536"/>
      <c r="D21" s="182">
        <f t="shared" ref="D21:J21" si="1">SUM(D17:D19)</f>
        <v>0</v>
      </c>
      <c r="E21" s="182">
        <f t="shared" si="1"/>
        <v>0</v>
      </c>
      <c r="F21" s="182">
        <f t="shared" si="1"/>
        <v>0</v>
      </c>
      <c r="G21" s="182">
        <f t="shared" si="1"/>
        <v>0</v>
      </c>
      <c r="H21" s="182">
        <f t="shared" si="1"/>
        <v>0</v>
      </c>
      <c r="I21" s="182">
        <f t="shared" si="1"/>
        <v>0</v>
      </c>
      <c r="J21" s="182">
        <f t="shared" si="1"/>
        <v>0</v>
      </c>
      <c r="K21" s="179"/>
      <c r="L21" s="179"/>
      <c r="M21" s="179"/>
      <c r="N21" s="179"/>
      <c r="O21" s="179"/>
      <c r="P21" s="179"/>
      <c r="Q21" s="179"/>
    </row>
    <row r="22" spans="2:17">
      <c r="B22" s="536" t="s">
        <v>60</v>
      </c>
      <c r="C22" s="536"/>
      <c r="D22" s="182">
        <f t="shared" ref="D22:P22" si="2">D12+D21</f>
        <v>0</v>
      </c>
      <c r="E22" s="182">
        <f t="shared" si="2"/>
        <v>1.7</v>
      </c>
      <c r="F22" s="182">
        <f t="shared" si="2"/>
        <v>1.7</v>
      </c>
      <c r="G22" s="182">
        <f t="shared" si="2"/>
        <v>0</v>
      </c>
      <c r="H22" s="182">
        <f t="shared" si="2"/>
        <v>76</v>
      </c>
      <c r="I22" s="182">
        <f t="shared" si="2"/>
        <v>1.1000000000000001</v>
      </c>
      <c r="J22" s="182">
        <f t="shared" si="2"/>
        <v>0</v>
      </c>
      <c r="K22" s="182">
        <f t="shared" si="2"/>
        <v>2</v>
      </c>
      <c r="L22" s="182">
        <f t="shared" si="2"/>
        <v>2</v>
      </c>
      <c r="M22" s="182">
        <f t="shared" si="2"/>
        <v>2</v>
      </c>
      <c r="N22" s="182">
        <f t="shared" si="2"/>
        <v>0</v>
      </c>
      <c r="O22" s="182">
        <f t="shared" si="2"/>
        <v>76</v>
      </c>
      <c r="P22" s="182">
        <f t="shared" si="2"/>
        <v>1</v>
      </c>
      <c r="Q22" s="179"/>
    </row>
    <row r="23" spans="2:17">
      <c r="B23" s="183"/>
      <c r="C23" s="541"/>
      <c r="D23" s="541"/>
      <c r="E23" s="541"/>
      <c r="F23" s="541"/>
      <c r="G23" s="541"/>
      <c r="H23" s="541"/>
      <c r="I23" s="541"/>
      <c r="J23" s="183"/>
      <c r="K23" s="183"/>
      <c r="L23" s="183"/>
      <c r="M23" s="183"/>
      <c r="N23" s="183"/>
      <c r="O23" s="183"/>
      <c r="P23" s="183"/>
      <c r="Q23" s="183"/>
    </row>
    <row r="24" spans="2:17">
      <c r="B24" s="542" t="s">
        <v>353</v>
      </c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</row>
    <row r="25" spans="2:17">
      <c r="B25" s="176"/>
      <c r="C25" s="184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2:17">
      <c r="C26" s="534" t="s">
        <v>354</v>
      </c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</row>
  </sheetData>
  <mergeCells count="15">
    <mergeCell ref="C26:Q26"/>
    <mergeCell ref="B2:Q2"/>
    <mergeCell ref="B6:B7"/>
    <mergeCell ref="C6:C7"/>
    <mergeCell ref="D6:D7"/>
    <mergeCell ref="E6:G6"/>
    <mergeCell ref="H6:J6"/>
    <mergeCell ref="K6:K7"/>
    <mergeCell ref="L6:N6"/>
    <mergeCell ref="O6:Q6"/>
    <mergeCell ref="B12:C12"/>
    <mergeCell ref="B21:C21"/>
    <mergeCell ref="B22:C22"/>
    <mergeCell ref="C23:I23"/>
    <mergeCell ref="B24:Q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K7" sqref="K7"/>
    </sheetView>
  </sheetViews>
  <sheetFormatPr defaultRowHeight="15.75"/>
  <cols>
    <col min="1" max="1" width="7.28515625" style="40" customWidth="1"/>
    <col min="2" max="2" width="6" style="40" customWidth="1"/>
    <col min="3" max="3" width="13.85546875" style="40" customWidth="1"/>
    <col min="4" max="11" width="5.5703125" style="40" customWidth="1"/>
    <col min="12" max="12" width="9.140625" style="40"/>
    <col min="13" max="13" width="7.42578125" style="40" customWidth="1"/>
    <col min="14" max="14" width="37" style="40" customWidth="1"/>
    <col min="15" max="16384" width="9.140625" style="40"/>
  </cols>
  <sheetData>
    <row r="1" spans="2:14">
      <c r="H1" s="58"/>
    </row>
    <row r="2" spans="2:14">
      <c r="B2" s="544" t="s">
        <v>379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</row>
    <row r="3" spans="2:14">
      <c r="H3" s="58"/>
    </row>
    <row r="4" spans="2:14">
      <c r="H4" s="58"/>
    </row>
    <row r="5" spans="2:14">
      <c r="B5" s="545" t="s">
        <v>356</v>
      </c>
      <c r="C5" s="547" t="s">
        <v>357</v>
      </c>
      <c r="D5" s="549" t="s">
        <v>358</v>
      </c>
      <c r="E5" s="549"/>
      <c r="F5" s="549"/>
      <c r="G5" s="549"/>
      <c r="H5" s="549"/>
      <c r="I5" s="549"/>
      <c r="J5" s="549"/>
      <c r="K5" s="549"/>
      <c r="L5" s="185"/>
      <c r="M5" s="185"/>
      <c r="N5" s="547" t="s">
        <v>359</v>
      </c>
    </row>
    <row r="6" spans="2:14" ht="111.75" customHeight="1">
      <c r="B6" s="546"/>
      <c r="C6" s="548"/>
      <c r="D6" s="186" t="s">
        <v>360</v>
      </c>
      <c r="E6" s="187" t="s">
        <v>361</v>
      </c>
      <c r="F6" s="186" t="s">
        <v>362</v>
      </c>
      <c r="G6" s="186" t="s">
        <v>363</v>
      </c>
      <c r="H6" s="186" t="s">
        <v>364</v>
      </c>
      <c r="I6" s="186" t="s">
        <v>365</v>
      </c>
      <c r="J6" s="186" t="s">
        <v>366</v>
      </c>
      <c r="K6" s="186" t="s">
        <v>367</v>
      </c>
      <c r="L6" s="188" t="s">
        <v>368</v>
      </c>
      <c r="M6" s="186"/>
      <c r="N6" s="550"/>
    </row>
    <row r="7" spans="2:14" ht="47.25">
      <c r="B7" s="91">
        <v>1</v>
      </c>
      <c r="C7" s="189" t="s">
        <v>369</v>
      </c>
      <c r="D7" s="77"/>
      <c r="E7" s="77"/>
      <c r="F7" s="77"/>
      <c r="G7" s="77"/>
      <c r="H7" s="77"/>
      <c r="I7" s="55"/>
      <c r="J7" s="55"/>
      <c r="K7" s="55"/>
      <c r="L7" s="190" t="s">
        <v>370</v>
      </c>
      <c r="M7" s="55"/>
      <c r="N7" s="191" t="s">
        <v>371</v>
      </c>
    </row>
    <row r="8" spans="2:14" ht="31.5">
      <c r="B8" s="77">
        <v>2</v>
      </c>
      <c r="C8" s="189" t="s">
        <v>372</v>
      </c>
      <c r="D8" s="77"/>
      <c r="E8" s="77"/>
      <c r="F8" s="77"/>
      <c r="G8" s="77"/>
      <c r="H8" s="77"/>
      <c r="I8" s="55"/>
      <c r="J8" s="55"/>
      <c r="K8" s="55"/>
      <c r="L8" s="192" t="s">
        <v>373</v>
      </c>
      <c r="M8" s="192"/>
      <c r="N8" s="91" t="s">
        <v>374</v>
      </c>
    </row>
    <row r="9" spans="2:14">
      <c r="B9" s="551" t="s">
        <v>57</v>
      </c>
      <c r="C9" s="552"/>
      <c r="D9" s="193">
        <f t="shared" ref="D9:K9" si="0">SUM(D7:D8)</f>
        <v>0</v>
      </c>
      <c r="E9" s="193">
        <f t="shared" si="0"/>
        <v>0</v>
      </c>
      <c r="F9" s="193">
        <f t="shared" si="0"/>
        <v>0</v>
      </c>
      <c r="G9" s="193">
        <f t="shared" si="0"/>
        <v>0</v>
      </c>
      <c r="H9" s="193">
        <f t="shared" si="0"/>
        <v>0</v>
      </c>
      <c r="I9" s="193">
        <f t="shared" si="0"/>
        <v>0</v>
      </c>
      <c r="J9" s="193">
        <f t="shared" si="0"/>
        <v>0</v>
      </c>
      <c r="K9" s="193">
        <f t="shared" si="0"/>
        <v>0</v>
      </c>
      <c r="L9" s="193"/>
      <c r="M9" s="193"/>
      <c r="N9" s="193">
        <f>SUM(N7:N8)</f>
        <v>0</v>
      </c>
    </row>
    <row r="10" spans="2:14">
      <c r="B10" s="77">
        <v>1</v>
      </c>
      <c r="C10" s="55"/>
      <c r="D10" s="194"/>
      <c r="E10" s="194"/>
      <c r="F10" s="195"/>
      <c r="G10" s="195"/>
      <c r="H10" s="195"/>
      <c r="I10" s="195"/>
      <c r="J10" s="195"/>
      <c r="K10" s="195"/>
      <c r="L10" s="195"/>
      <c r="M10" s="195"/>
      <c r="N10" s="77"/>
    </row>
    <row r="11" spans="2:14">
      <c r="B11" s="455" t="s">
        <v>126</v>
      </c>
      <c r="C11" s="456"/>
      <c r="D11" s="196">
        <f t="shared" ref="D11:K11" si="1">SUM(D10:D10)</f>
        <v>0</v>
      </c>
      <c r="E11" s="196">
        <f t="shared" si="1"/>
        <v>0</v>
      </c>
      <c r="F11" s="196">
        <f t="shared" si="1"/>
        <v>0</v>
      </c>
      <c r="G11" s="196">
        <f t="shared" si="1"/>
        <v>0</v>
      </c>
      <c r="H11" s="196">
        <f t="shared" si="1"/>
        <v>0</v>
      </c>
      <c r="I11" s="196">
        <f t="shared" si="1"/>
        <v>0</v>
      </c>
      <c r="J11" s="196">
        <f t="shared" si="1"/>
        <v>0</v>
      </c>
      <c r="K11" s="196">
        <f t="shared" si="1"/>
        <v>0</v>
      </c>
      <c r="L11" s="196"/>
      <c r="M11" s="196"/>
      <c r="N11" s="196">
        <f>SUM(N10:N10)</f>
        <v>0</v>
      </c>
    </row>
    <row r="12" spans="2:14">
      <c r="B12" s="455" t="s">
        <v>375</v>
      </c>
      <c r="C12" s="456"/>
      <c r="D12" s="196">
        <f t="shared" ref="D12:K12" si="2">D9+D11</f>
        <v>0</v>
      </c>
      <c r="E12" s="196">
        <f t="shared" si="2"/>
        <v>0</v>
      </c>
      <c r="F12" s="196">
        <f t="shared" si="2"/>
        <v>0</v>
      </c>
      <c r="G12" s="196">
        <f t="shared" si="2"/>
        <v>0</v>
      </c>
      <c r="H12" s="196">
        <f t="shared" si="2"/>
        <v>0</v>
      </c>
      <c r="I12" s="196">
        <f t="shared" si="2"/>
        <v>0</v>
      </c>
      <c r="J12" s="196">
        <f t="shared" si="2"/>
        <v>0</v>
      </c>
      <c r="K12" s="196">
        <f t="shared" si="2"/>
        <v>0</v>
      </c>
      <c r="L12" s="196"/>
      <c r="M12" s="196"/>
      <c r="N12" s="196">
        <f>N9+N11</f>
        <v>0</v>
      </c>
    </row>
    <row r="13" spans="2:14">
      <c r="H13" s="58"/>
    </row>
    <row r="14" spans="2:14">
      <c r="H14" s="58"/>
    </row>
    <row r="15" spans="2:14">
      <c r="H15" s="58"/>
    </row>
    <row r="16" spans="2:14">
      <c r="B16" s="543" t="s">
        <v>376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</row>
    <row r="17" spans="2:14">
      <c r="B17" s="436" t="s">
        <v>377</v>
      </c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</row>
    <row r="18" spans="2:14">
      <c r="H18" s="58"/>
    </row>
    <row r="19" spans="2:14">
      <c r="E19" s="62" t="s">
        <v>378</v>
      </c>
      <c r="F19" s="62"/>
      <c r="G19" s="62"/>
      <c r="H19" s="62"/>
      <c r="I19" s="62"/>
      <c r="J19" s="62"/>
      <c r="K19" s="62"/>
      <c r="L19" s="62"/>
      <c r="M19" s="62"/>
    </row>
  </sheetData>
  <mergeCells count="10">
    <mergeCell ref="B11:C11"/>
    <mergeCell ref="B12:C12"/>
    <mergeCell ref="B16:N16"/>
    <mergeCell ref="B17:N17"/>
    <mergeCell ref="B2:N2"/>
    <mergeCell ref="B5:B6"/>
    <mergeCell ref="C5:C6"/>
    <mergeCell ref="D5:K5"/>
    <mergeCell ref="N5:N6"/>
    <mergeCell ref="B9: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workbookViewId="0">
      <selection activeCell="L21" sqref="L21"/>
    </sheetView>
  </sheetViews>
  <sheetFormatPr defaultRowHeight="14.25"/>
  <cols>
    <col min="1" max="1" width="2.7109375" style="175" customWidth="1"/>
    <col min="2" max="2" width="14.140625" style="175" customWidth="1"/>
    <col min="3" max="5" width="5" style="175" customWidth="1"/>
    <col min="6" max="10" width="2" style="175" customWidth="1"/>
    <col min="11" max="11" width="5" style="175" customWidth="1"/>
    <col min="12" max="16" width="2.42578125" style="175" customWidth="1"/>
    <col min="17" max="17" width="5" style="175" customWidth="1"/>
    <col min="18" max="21" width="2.85546875" style="175" customWidth="1"/>
    <col min="22" max="22" width="3.7109375" style="175" customWidth="1"/>
    <col min="23" max="30" width="2.28515625" style="175" customWidth="1"/>
    <col min="31" max="64" width="1.5703125" style="175" customWidth="1"/>
    <col min="65" max="16384" width="9.140625" style="175"/>
  </cols>
  <sheetData>
    <row r="1" spans="1:64" s="197" customFormat="1" ht="12">
      <c r="B1" s="198"/>
      <c r="C1" s="198"/>
      <c r="D1" s="198"/>
    </row>
    <row r="2" spans="1:64" s="199" customFormat="1" ht="15.75">
      <c r="B2" s="200"/>
      <c r="C2" s="200"/>
      <c r="D2" s="200"/>
      <c r="E2" s="200"/>
      <c r="F2" s="201" t="s">
        <v>573</v>
      </c>
      <c r="G2" s="201"/>
      <c r="H2" s="201"/>
      <c r="I2" s="201"/>
      <c r="J2" s="201"/>
      <c r="K2" s="201"/>
      <c r="L2" s="201"/>
      <c r="M2" s="201"/>
    </row>
    <row r="3" spans="1:64" s="199" customFormat="1" ht="15.75">
      <c r="B3" s="200"/>
      <c r="C3" s="200"/>
      <c r="D3" s="200"/>
      <c r="E3" s="200"/>
      <c r="F3" s="201"/>
      <c r="G3" s="201"/>
      <c r="H3" s="201"/>
      <c r="I3" s="201"/>
      <c r="J3" s="201"/>
      <c r="K3" s="201"/>
      <c r="L3" s="201"/>
      <c r="M3" s="201"/>
    </row>
    <row r="4" spans="1:64" s="197" customFormat="1" ht="12">
      <c r="A4" s="597" t="s">
        <v>90</v>
      </c>
      <c r="B4" s="582" t="s">
        <v>380</v>
      </c>
      <c r="C4" s="584" t="s">
        <v>381</v>
      </c>
      <c r="D4" s="584" t="s">
        <v>382</v>
      </c>
      <c r="E4" s="553" t="s">
        <v>383</v>
      </c>
      <c r="F4" s="554"/>
      <c r="G4" s="554"/>
      <c r="H4" s="554"/>
      <c r="I4" s="554"/>
      <c r="J4" s="555"/>
      <c r="K4" s="553" t="s">
        <v>384</v>
      </c>
      <c r="L4" s="554"/>
      <c r="M4" s="554"/>
      <c r="N4" s="554"/>
      <c r="O4" s="554"/>
      <c r="P4" s="554"/>
      <c r="Q4" s="555"/>
      <c r="R4" s="576" t="s">
        <v>385</v>
      </c>
      <c r="S4" s="576" t="s">
        <v>386</v>
      </c>
      <c r="T4" s="576" t="s">
        <v>387</v>
      </c>
      <c r="U4" s="576" t="s">
        <v>388</v>
      </c>
      <c r="V4" s="579" t="s">
        <v>389</v>
      </c>
      <c r="W4" s="576" t="s">
        <v>390</v>
      </c>
      <c r="X4" s="553" t="s">
        <v>391</v>
      </c>
      <c r="Y4" s="554"/>
      <c r="Z4" s="554"/>
      <c r="AA4" s="554"/>
      <c r="AB4" s="554"/>
      <c r="AC4" s="554"/>
      <c r="AD4" s="555"/>
      <c r="AE4" s="559" t="s">
        <v>392</v>
      </c>
      <c r="AF4" s="559"/>
      <c r="AG4" s="559"/>
      <c r="AH4" s="559"/>
      <c r="AI4" s="560" t="s">
        <v>393</v>
      </c>
      <c r="AJ4" s="561"/>
      <c r="AK4" s="561"/>
      <c r="AL4" s="561"/>
      <c r="AM4" s="561"/>
      <c r="AN4" s="561"/>
      <c r="AO4" s="561"/>
      <c r="AP4" s="561"/>
      <c r="AQ4" s="561"/>
      <c r="AR4" s="562"/>
      <c r="AS4" s="566" t="s">
        <v>394</v>
      </c>
      <c r="AT4" s="567"/>
      <c r="AU4" s="567"/>
      <c r="AV4" s="567"/>
      <c r="AW4" s="570" t="s">
        <v>395</v>
      </c>
      <c r="AX4" s="571"/>
      <c r="AY4" s="571"/>
      <c r="AZ4" s="571"/>
      <c r="BA4" s="571"/>
      <c r="BB4" s="572"/>
      <c r="BC4" s="570" t="s">
        <v>396</v>
      </c>
      <c r="BD4" s="571"/>
      <c r="BE4" s="571"/>
      <c r="BF4" s="571"/>
      <c r="BG4" s="571"/>
      <c r="BH4" s="571"/>
      <c r="BI4" s="572"/>
      <c r="BJ4" s="587" t="s">
        <v>397</v>
      </c>
      <c r="BK4" s="588"/>
      <c r="BL4" s="589"/>
    </row>
    <row r="5" spans="1:64" s="197" customFormat="1" ht="12">
      <c r="A5" s="597"/>
      <c r="B5" s="582"/>
      <c r="C5" s="585"/>
      <c r="D5" s="585"/>
      <c r="E5" s="556"/>
      <c r="F5" s="557"/>
      <c r="G5" s="557"/>
      <c r="H5" s="557"/>
      <c r="I5" s="557"/>
      <c r="J5" s="558"/>
      <c r="K5" s="556"/>
      <c r="L5" s="557"/>
      <c r="M5" s="557"/>
      <c r="N5" s="557"/>
      <c r="O5" s="557"/>
      <c r="P5" s="557"/>
      <c r="Q5" s="558"/>
      <c r="R5" s="577"/>
      <c r="S5" s="577"/>
      <c r="T5" s="577"/>
      <c r="U5" s="577"/>
      <c r="V5" s="580"/>
      <c r="W5" s="577"/>
      <c r="X5" s="556"/>
      <c r="Y5" s="557"/>
      <c r="Z5" s="557"/>
      <c r="AA5" s="557"/>
      <c r="AB5" s="557"/>
      <c r="AC5" s="557"/>
      <c r="AD5" s="558"/>
      <c r="AE5" s="559"/>
      <c r="AF5" s="559"/>
      <c r="AG5" s="559"/>
      <c r="AH5" s="559"/>
      <c r="AI5" s="563"/>
      <c r="AJ5" s="564"/>
      <c r="AK5" s="564"/>
      <c r="AL5" s="564"/>
      <c r="AM5" s="564"/>
      <c r="AN5" s="564"/>
      <c r="AO5" s="564"/>
      <c r="AP5" s="564"/>
      <c r="AQ5" s="564"/>
      <c r="AR5" s="565"/>
      <c r="AS5" s="568"/>
      <c r="AT5" s="569"/>
      <c r="AU5" s="569"/>
      <c r="AV5" s="569"/>
      <c r="AW5" s="573"/>
      <c r="AX5" s="574"/>
      <c r="AY5" s="574"/>
      <c r="AZ5" s="574"/>
      <c r="BA5" s="574"/>
      <c r="BB5" s="575"/>
      <c r="BC5" s="573"/>
      <c r="BD5" s="574"/>
      <c r="BE5" s="574"/>
      <c r="BF5" s="574"/>
      <c r="BG5" s="574"/>
      <c r="BH5" s="574"/>
      <c r="BI5" s="575"/>
      <c r="BJ5" s="590"/>
      <c r="BK5" s="591"/>
      <c r="BL5" s="592"/>
    </row>
    <row r="6" spans="1:64" s="197" customFormat="1" ht="147">
      <c r="A6" s="597"/>
      <c r="B6" s="583"/>
      <c r="C6" s="586"/>
      <c r="D6" s="586"/>
      <c r="E6" s="202" t="s">
        <v>398</v>
      </c>
      <c r="F6" s="202" t="s">
        <v>399</v>
      </c>
      <c r="G6" s="202" t="s">
        <v>400</v>
      </c>
      <c r="H6" s="202" t="s">
        <v>401</v>
      </c>
      <c r="I6" s="203" t="s">
        <v>402</v>
      </c>
      <c r="J6" s="204" t="s">
        <v>403</v>
      </c>
      <c r="K6" s="202" t="s">
        <v>398</v>
      </c>
      <c r="L6" s="202" t="s">
        <v>399</v>
      </c>
      <c r="M6" s="202" t="s">
        <v>400</v>
      </c>
      <c r="N6" s="202" t="s">
        <v>401</v>
      </c>
      <c r="O6" s="202" t="s">
        <v>404</v>
      </c>
      <c r="P6" s="205" t="s">
        <v>405</v>
      </c>
      <c r="Q6" s="206" t="s">
        <v>403</v>
      </c>
      <c r="R6" s="578"/>
      <c r="S6" s="578"/>
      <c r="T6" s="578"/>
      <c r="U6" s="578"/>
      <c r="V6" s="581"/>
      <c r="W6" s="578"/>
      <c r="X6" s="207" t="s">
        <v>406</v>
      </c>
      <c r="Y6" s="202" t="s">
        <v>399</v>
      </c>
      <c r="Z6" s="208" t="s">
        <v>400</v>
      </c>
      <c r="AA6" s="208" t="s">
        <v>407</v>
      </c>
      <c r="AB6" s="209" t="s">
        <v>408</v>
      </c>
      <c r="AC6" s="210" t="s">
        <v>409</v>
      </c>
      <c r="AD6" s="211" t="s">
        <v>410</v>
      </c>
      <c r="AE6" s="212" t="s">
        <v>411</v>
      </c>
      <c r="AF6" s="212" t="s">
        <v>412</v>
      </c>
      <c r="AG6" s="212" t="s">
        <v>413</v>
      </c>
      <c r="AH6" s="212" t="s">
        <v>414</v>
      </c>
      <c r="AI6" s="209" t="s">
        <v>398</v>
      </c>
      <c r="AJ6" s="209" t="s">
        <v>415</v>
      </c>
      <c r="AK6" s="209" t="s">
        <v>416</v>
      </c>
      <c r="AL6" s="209" t="s">
        <v>399</v>
      </c>
      <c r="AM6" s="209" t="s">
        <v>400</v>
      </c>
      <c r="AN6" s="209" t="s">
        <v>417</v>
      </c>
      <c r="AO6" s="209" t="s">
        <v>418</v>
      </c>
      <c r="AP6" s="209" t="s">
        <v>419</v>
      </c>
      <c r="AQ6" s="209" t="s">
        <v>24</v>
      </c>
      <c r="AR6" s="209" t="s">
        <v>403</v>
      </c>
      <c r="AS6" s="209" t="s">
        <v>420</v>
      </c>
      <c r="AT6" s="209" t="s">
        <v>421</v>
      </c>
      <c r="AU6" s="209" t="s">
        <v>422</v>
      </c>
      <c r="AV6" s="209" t="s">
        <v>423</v>
      </c>
      <c r="AW6" s="207" t="s">
        <v>406</v>
      </c>
      <c r="AX6" s="208" t="s">
        <v>399</v>
      </c>
      <c r="AY6" s="208" t="s">
        <v>400</v>
      </c>
      <c r="AZ6" s="208" t="s">
        <v>401</v>
      </c>
      <c r="BA6" s="209" t="s">
        <v>408</v>
      </c>
      <c r="BB6" s="213" t="s">
        <v>403</v>
      </c>
      <c r="BC6" s="214" t="s">
        <v>398</v>
      </c>
      <c r="BD6" s="214" t="s">
        <v>399</v>
      </c>
      <c r="BE6" s="214" t="s">
        <v>400</v>
      </c>
      <c r="BF6" s="214" t="s">
        <v>417</v>
      </c>
      <c r="BG6" s="214" t="s">
        <v>418</v>
      </c>
      <c r="BH6" s="214" t="s">
        <v>424</v>
      </c>
      <c r="BI6" s="214" t="s">
        <v>24</v>
      </c>
      <c r="BJ6" s="215" t="s">
        <v>425</v>
      </c>
      <c r="BK6" s="215" t="s">
        <v>426</v>
      </c>
      <c r="BL6" s="215" t="s">
        <v>427</v>
      </c>
    </row>
    <row r="7" spans="1:64" s="224" customFormat="1" ht="10.5">
      <c r="A7" s="216">
        <v>1</v>
      </c>
      <c r="B7" s="217" t="s">
        <v>428</v>
      </c>
      <c r="C7" s="217">
        <v>1</v>
      </c>
      <c r="D7" s="218">
        <v>1</v>
      </c>
      <c r="E7" s="218"/>
      <c r="F7" s="216"/>
      <c r="G7" s="216"/>
      <c r="H7" s="216"/>
      <c r="I7" s="216"/>
      <c r="J7" s="219"/>
      <c r="K7" s="216">
        <v>4</v>
      </c>
      <c r="L7" s="216"/>
      <c r="M7" s="216"/>
      <c r="N7" s="216"/>
      <c r="O7" s="216"/>
      <c r="P7" s="220"/>
      <c r="Q7" s="219">
        <f>P7+O7+N7+M7+L7+K7</f>
        <v>4</v>
      </c>
      <c r="R7" s="216">
        <v>1</v>
      </c>
      <c r="S7" s="216"/>
      <c r="T7" s="216"/>
      <c r="U7" s="216"/>
      <c r="V7" s="219"/>
      <c r="W7" s="217"/>
      <c r="X7" s="216"/>
      <c r="Y7" s="221"/>
      <c r="Z7" s="221"/>
      <c r="AA7" s="221"/>
      <c r="AB7" s="221"/>
      <c r="AC7" s="222"/>
      <c r="AD7" s="223">
        <f>X7+Y7+Z7+AA7+AB7</f>
        <v>0</v>
      </c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>
        <f>AQ7+AP7+AO7+AN7+AM7+AL7+AI7</f>
        <v>0</v>
      </c>
      <c r="AS7" s="216"/>
      <c r="AT7" s="216"/>
      <c r="AU7" s="216"/>
      <c r="AV7" s="216"/>
      <c r="AW7" s="216"/>
      <c r="AX7" s="216"/>
      <c r="AY7" s="216"/>
      <c r="AZ7" s="216"/>
      <c r="BA7" s="216"/>
      <c r="BB7" s="216">
        <f>BA7+AZ7+AY7+AX7+AW7</f>
        <v>0</v>
      </c>
      <c r="BC7" s="216">
        <f>AW7*1250</f>
        <v>0</v>
      </c>
      <c r="BD7" s="216"/>
      <c r="BE7" s="216"/>
      <c r="BF7" s="216"/>
      <c r="BG7" s="216"/>
      <c r="BH7" s="216"/>
      <c r="BI7" s="216"/>
      <c r="BJ7" s="216"/>
      <c r="BK7" s="216"/>
      <c r="BL7" s="216"/>
    </row>
    <row r="8" spans="1:64" s="224" customFormat="1" ht="10.5">
      <c r="A8" s="216">
        <v>2</v>
      </c>
      <c r="B8" s="217"/>
      <c r="C8" s="218"/>
      <c r="D8" s="218"/>
      <c r="E8" s="218"/>
      <c r="F8" s="216"/>
      <c r="G8" s="216"/>
      <c r="H8" s="216"/>
      <c r="I8" s="216"/>
      <c r="J8" s="219"/>
      <c r="K8" s="216"/>
      <c r="L8" s="216"/>
      <c r="M8" s="216"/>
      <c r="N8" s="216"/>
      <c r="O8" s="216"/>
      <c r="P8" s="220"/>
      <c r="Q8" s="219">
        <f t="shared" ref="Q8:Q24" si="0">P8+O8+N8+M8+L8+K8</f>
        <v>0</v>
      </c>
      <c r="R8" s="216"/>
      <c r="S8" s="225"/>
      <c r="T8" s="216"/>
      <c r="U8" s="216"/>
      <c r="V8" s="219"/>
      <c r="W8" s="217"/>
      <c r="X8" s="216"/>
      <c r="Y8" s="221"/>
      <c r="Z8" s="221"/>
      <c r="AA8" s="221"/>
      <c r="AB8" s="221"/>
      <c r="AC8" s="222"/>
      <c r="AD8" s="223">
        <f t="shared" ref="AD8:AD24" si="1">X8+Y8+Z8+AA8+AB8</f>
        <v>0</v>
      </c>
      <c r="AE8" s="21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16">
        <f t="shared" ref="AR8:AR24" si="2">AQ8+AP8+AO8+AN8+AM8+AL8+AI8</f>
        <v>0</v>
      </c>
      <c r="AS8" s="216"/>
      <c r="AT8" s="226"/>
      <c r="AU8" s="226"/>
      <c r="AV8" s="226"/>
      <c r="AW8" s="226"/>
      <c r="AX8" s="226"/>
      <c r="AY8" s="227"/>
      <c r="AZ8" s="216"/>
      <c r="BA8" s="216"/>
      <c r="BB8" s="216"/>
      <c r="BC8" s="216"/>
      <c r="BD8" s="216">
        <f t="shared" ref="BD8:BD10" si="3">AX8*3300</f>
        <v>0</v>
      </c>
      <c r="BE8" s="216">
        <f t="shared" ref="BE8:BE10" si="4">AY8*400</f>
        <v>0</v>
      </c>
      <c r="BF8" s="216"/>
      <c r="BG8" s="216"/>
      <c r="BH8" s="216"/>
      <c r="BI8" s="216"/>
      <c r="BJ8" s="216"/>
      <c r="BK8" s="216"/>
      <c r="BL8" s="216"/>
    </row>
    <row r="9" spans="1:64" s="224" customFormat="1" ht="10.5">
      <c r="A9" s="216">
        <v>3</v>
      </c>
      <c r="B9" s="217"/>
      <c r="C9" s="218"/>
      <c r="D9" s="218"/>
      <c r="E9" s="216"/>
      <c r="F9" s="216"/>
      <c r="G9" s="216"/>
      <c r="H9" s="216"/>
      <c r="I9" s="216"/>
      <c r="J9" s="228"/>
      <c r="K9" s="229"/>
      <c r="L9" s="229"/>
      <c r="M9" s="216"/>
      <c r="N9" s="216"/>
      <c r="O9" s="216"/>
      <c r="P9" s="220"/>
      <c r="Q9" s="219">
        <f t="shared" si="0"/>
        <v>0</v>
      </c>
      <c r="R9" s="216"/>
      <c r="S9" s="216"/>
      <c r="T9" s="216"/>
      <c r="U9" s="216"/>
      <c r="V9" s="219"/>
      <c r="W9" s="217"/>
      <c r="X9" s="216"/>
      <c r="Y9" s="221"/>
      <c r="Z9" s="221"/>
      <c r="AA9" s="221"/>
      <c r="AB9" s="221"/>
      <c r="AC9" s="222"/>
      <c r="AD9" s="223">
        <f t="shared" si="1"/>
        <v>0</v>
      </c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16">
        <f t="shared" si="2"/>
        <v>0</v>
      </c>
      <c r="AS9" s="226"/>
      <c r="AT9" s="226"/>
      <c r="AU9" s="226"/>
      <c r="AV9" s="226"/>
      <c r="AW9" s="226"/>
      <c r="AX9" s="227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</row>
    <row r="10" spans="1:64" s="224" customFormat="1" ht="10.5">
      <c r="A10" s="216">
        <v>4</v>
      </c>
      <c r="B10" s="217"/>
      <c r="C10" s="218"/>
      <c r="D10" s="218"/>
      <c r="E10" s="230"/>
      <c r="F10" s="216"/>
      <c r="G10" s="216"/>
      <c r="H10" s="216"/>
      <c r="I10" s="216"/>
      <c r="J10" s="219"/>
      <c r="K10" s="216"/>
      <c r="L10" s="229"/>
      <c r="M10" s="216"/>
      <c r="N10" s="216"/>
      <c r="O10" s="216"/>
      <c r="P10" s="220"/>
      <c r="Q10" s="219">
        <f t="shared" si="0"/>
        <v>0</v>
      </c>
      <c r="R10" s="216"/>
      <c r="S10" s="226"/>
      <c r="T10" s="226"/>
      <c r="U10" s="226"/>
      <c r="V10" s="219"/>
      <c r="W10" s="217"/>
      <c r="X10" s="216"/>
      <c r="Y10" s="221"/>
      <c r="Z10" s="221"/>
      <c r="AA10" s="221"/>
      <c r="AB10" s="221"/>
      <c r="AC10" s="222"/>
      <c r="AD10" s="223">
        <f t="shared" si="1"/>
        <v>0</v>
      </c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16">
        <f t="shared" si="2"/>
        <v>0</v>
      </c>
      <c r="AS10" s="226"/>
      <c r="AT10" s="226"/>
      <c r="AU10" s="226"/>
      <c r="AV10" s="226"/>
      <c r="AW10" s="226"/>
      <c r="AX10" s="227"/>
      <c r="AY10" s="216"/>
      <c r="AZ10" s="216"/>
      <c r="BA10" s="216"/>
      <c r="BB10" s="216">
        <f>BA10+AZ10+AY10+AX10+AW10</f>
        <v>0</v>
      </c>
      <c r="BC10" s="216">
        <f t="shared" ref="BC10:BC24" si="5">AW10*1250</f>
        <v>0</v>
      </c>
      <c r="BD10" s="216">
        <f t="shared" si="3"/>
        <v>0</v>
      </c>
      <c r="BE10" s="216">
        <f t="shared" si="4"/>
        <v>0</v>
      </c>
      <c r="BF10" s="216">
        <f t="shared" ref="BF10:BF25" si="6">AZ10*666</f>
        <v>0</v>
      </c>
      <c r="BG10" s="216"/>
      <c r="BH10" s="216"/>
      <c r="BI10" s="216">
        <f t="shared" ref="BI10" si="7">BA10*500</f>
        <v>0</v>
      </c>
      <c r="BJ10" s="216"/>
      <c r="BK10" s="216"/>
      <c r="BL10" s="216"/>
    </row>
    <row r="11" spans="1:64" s="236" customFormat="1" ht="10.5">
      <c r="A11" s="231">
        <v>5</v>
      </c>
      <c r="B11" s="217"/>
      <c r="C11" s="218"/>
      <c r="D11" s="218"/>
      <c r="E11" s="231"/>
      <c r="F11" s="231"/>
      <c r="G11" s="231"/>
      <c r="H11" s="231"/>
      <c r="I11" s="231"/>
      <c r="J11" s="232"/>
      <c r="K11" s="216"/>
      <c r="L11" s="216"/>
      <c r="M11" s="216"/>
      <c r="N11" s="216"/>
      <c r="O11" s="213"/>
      <c r="P11" s="220"/>
      <c r="Q11" s="219">
        <f t="shared" si="0"/>
        <v>0</v>
      </c>
      <c r="R11" s="231"/>
      <c r="S11" s="233"/>
      <c r="T11" s="226"/>
      <c r="U11" s="233"/>
      <c r="V11" s="219"/>
      <c r="W11" s="217"/>
      <c r="X11" s="231"/>
      <c r="Y11" s="234"/>
      <c r="Z11" s="234"/>
      <c r="AA11" s="234"/>
      <c r="AB11" s="234"/>
      <c r="AC11" s="222"/>
      <c r="AD11" s="223">
        <f t="shared" si="1"/>
        <v>0</v>
      </c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16">
        <f t="shared" si="2"/>
        <v>0</v>
      </c>
      <c r="AS11" s="233"/>
      <c r="AT11" s="233"/>
      <c r="AU11" s="233"/>
      <c r="AV11" s="233"/>
      <c r="AW11" s="233"/>
      <c r="AX11" s="235"/>
      <c r="AY11" s="231"/>
      <c r="AZ11" s="231"/>
      <c r="BA11" s="231"/>
      <c r="BB11" s="231">
        <f t="shared" ref="BB11:BB24" si="8">BA11+AZ11+AY11+AX11+AW11</f>
        <v>0</v>
      </c>
      <c r="BC11" s="216">
        <f t="shared" si="5"/>
        <v>0</v>
      </c>
      <c r="BD11" s="216"/>
      <c r="BE11" s="216"/>
      <c r="BF11" s="216"/>
      <c r="BG11" s="231"/>
      <c r="BH11" s="231"/>
      <c r="BI11" s="216"/>
      <c r="BJ11" s="231"/>
      <c r="BK11" s="231"/>
      <c r="BL11" s="231"/>
    </row>
    <row r="12" spans="1:64" s="236" customFormat="1" ht="10.5">
      <c r="A12" s="231">
        <v>6</v>
      </c>
      <c r="B12" s="217"/>
      <c r="C12" s="218"/>
      <c r="D12" s="218"/>
      <c r="E12" s="231"/>
      <c r="F12" s="231"/>
      <c r="G12" s="231"/>
      <c r="H12" s="231"/>
      <c r="I12" s="231"/>
      <c r="J12" s="219"/>
      <c r="K12" s="216"/>
      <c r="L12" s="216"/>
      <c r="M12" s="216"/>
      <c r="N12" s="216"/>
      <c r="O12" s="231"/>
      <c r="P12" s="220"/>
      <c r="Q12" s="219">
        <f t="shared" si="0"/>
        <v>0</v>
      </c>
      <c r="R12" s="231"/>
      <c r="S12" s="233"/>
      <c r="T12" s="226"/>
      <c r="U12" s="233"/>
      <c r="V12" s="219"/>
      <c r="W12" s="217"/>
      <c r="X12" s="231"/>
      <c r="Y12" s="234"/>
      <c r="Z12" s="234"/>
      <c r="AA12" s="234"/>
      <c r="AB12" s="234"/>
      <c r="AC12" s="222"/>
      <c r="AD12" s="223">
        <f t="shared" si="1"/>
        <v>0</v>
      </c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16">
        <f t="shared" si="2"/>
        <v>0</v>
      </c>
      <c r="AS12" s="233"/>
      <c r="AT12" s="233"/>
      <c r="AU12" s="233"/>
      <c r="AV12" s="233"/>
      <c r="AW12" s="233"/>
      <c r="AX12" s="235"/>
      <c r="AY12" s="231"/>
      <c r="AZ12" s="231"/>
      <c r="BA12" s="231"/>
      <c r="BB12" s="231">
        <f t="shared" si="8"/>
        <v>0</v>
      </c>
      <c r="BC12" s="216"/>
      <c r="BD12" s="216"/>
      <c r="BE12" s="216"/>
      <c r="BF12" s="216"/>
      <c r="BG12" s="231"/>
      <c r="BH12" s="231"/>
      <c r="BI12" s="216"/>
      <c r="BJ12" s="231"/>
      <c r="BK12" s="231"/>
      <c r="BL12" s="231"/>
    </row>
    <row r="13" spans="1:64" s="236" customFormat="1" ht="10.5">
      <c r="A13" s="231">
        <v>7</v>
      </c>
      <c r="B13" s="217"/>
      <c r="C13" s="217"/>
      <c r="D13" s="218"/>
      <c r="E13" s="231"/>
      <c r="F13" s="231"/>
      <c r="G13" s="231"/>
      <c r="H13" s="231"/>
      <c r="I13" s="231"/>
      <c r="J13" s="228"/>
      <c r="K13" s="216"/>
      <c r="L13" s="216"/>
      <c r="M13" s="216"/>
      <c r="N13" s="216"/>
      <c r="O13" s="231"/>
      <c r="P13" s="216"/>
      <c r="Q13" s="219">
        <f t="shared" si="0"/>
        <v>0</v>
      </c>
      <c r="R13" s="231"/>
      <c r="S13" s="233"/>
      <c r="T13" s="226"/>
      <c r="U13" s="233"/>
      <c r="V13" s="219"/>
      <c r="W13" s="217"/>
      <c r="X13" s="231"/>
      <c r="Y13" s="234"/>
      <c r="Z13" s="234"/>
      <c r="AA13" s="234"/>
      <c r="AB13" s="234"/>
      <c r="AC13" s="222"/>
      <c r="AD13" s="223">
        <f t="shared" si="1"/>
        <v>0</v>
      </c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16">
        <f t="shared" si="2"/>
        <v>0</v>
      </c>
      <c r="AS13" s="233"/>
      <c r="AT13" s="233"/>
      <c r="AU13" s="233"/>
      <c r="AV13" s="233"/>
      <c r="AW13" s="233"/>
      <c r="AX13" s="235"/>
      <c r="AY13" s="231"/>
      <c r="AZ13" s="231"/>
      <c r="BA13" s="231"/>
      <c r="BB13" s="231">
        <f t="shared" si="8"/>
        <v>0</v>
      </c>
      <c r="BC13" s="216">
        <f t="shared" si="5"/>
        <v>0</v>
      </c>
      <c r="BD13" s="216"/>
      <c r="BE13" s="216"/>
      <c r="BF13" s="216"/>
      <c r="BG13" s="231"/>
      <c r="BH13" s="231"/>
      <c r="BI13" s="216"/>
      <c r="BJ13" s="231"/>
      <c r="BK13" s="231"/>
      <c r="BL13" s="231"/>
    </row>
    <row r="14" spans="1:64" s="236" customFormat="1" ht="10.5">
      <c r="A14" s="231">
        <v>8</v>
      </c>
      <c r="B14" s="217"/>
      <c r="C14" s="217"/>
      <c r="D14" s="218"/>
      <c r="E14" s="237"/>
      <c r="F14" s="237"/>
      <c r="G14" s="231"/>
      <c r="H14" s="231"/>
      <c r="I14" s="231"/>
      <c r="J14" s="228"/>
      <c r="K14" s="216"/>
      <c r="L14" s="216"/>
      <c r="M14" s="216"/>
      <c r="N14" s="216"/>
      <c r="O14" s="231"/>
      <c r="P14" s="216"/>
      <c r="Q14" s="219">
        <f t="shared" si="0"/>
        <v>0</v>
      </c>
      <c r="R14" s="231"/>
      <c r="S14" s="233"/>
      <c r="T14" s="226"/>
      <c r="U14" s="233"/>
      <c r="V14" s="219"/>
      <c r="W14" s="217"/>
      <c r="X14" s="231"/>
      <c r="Y14" s="234"/>
      <c r="Z14" s="234"/>
      <c r="AA14" s="234"/>
      <c r="AB14" s="234"/>
      <c r="AC14" s="222"/>
      <c r="AD14" s="223">
        <f t="shared" si="1"/>
        <v>0</v>
      </c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16">
        <f t="shared" si="2"/>
        <v>0</v>
      </c>
      <c r="AS14" s="233"/>
      <c r="AT14" s="233"/>
      <c r="AU14" s="233"/>
      <c r="AV14" s="233"/>
      <c r="AW14" s="233"/>
      <c r="AX14" s="235"/>
      <c r="AY14" s="231"/>
      <c r="AZ14" s="231"/>
      <c r="BA14" s="231"/>
      <c r="BB14" s="231">
        <f t="shared" si="8"/>
        <v>0</v>
      </c>
      <c r="BC14" s="216"/>
      <c r="BD14" s="216"/>
      <c r="BE14" s="216"/>
      <c r="BF14" s="216"/>
      <c r="BG14" s="231"/>
      <c r="BH14" s="231"/>
      <c r="BI14" s="216"/>
      <c r="BJ14" s="231"/>
      <c r="BK14" s="231"/>
      <c r="BL14" s="231"/>
    </row>
    <row r="15" spans="1:64" s="224" customFormat="1" ht="10.5">
      <c r="A15" s="216">
        <v>9</v>
      </c>
      <c r="B15" s="217"/>
      <c r="C15" s="218"/>
      <c r="D15" s="218"/>
      <c r="E15" s="216"/>
      <c r="F15" s="216"/>
      <c r="G15" s="216"/>
      <c r="H15" s="216"/>
      <c r="I15" s="216"/>
      <c r="J15" s="228"/>
      <c r="K15" s="216"/>
      <c r="L15" s="216"/>
      <c r="M15" s="216"/>
      <c r="N15" s="216"/>
      <c r="O15" s="216"/>
      <c r="P15" s="238"/>
      <c r="Q15" s="219">
        <f t="shared" si="0"/>
        <v>0</v>
      </c>
      <c r="R15" s="216"/>
      <c r="S15" s="216"/>
      <c r="T15" s="216"/>
      <c r="U15" s="216"/>
      <c r="V15" s="219"/>
      <c r="W15" s="217"/>
      <c r="X15" s="216"/>
      <c r="Y15" s="216"/>
      <c r="Z15" s="221"/>
      <c r="AA15" s="221"/>
      <c r="AB15" s="221"/>
      <c r="AC15" s="222"/>
      <c r="AD15" s="223">
        <f t="shared" si="1"/>
        <v>0</v>
      </c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>
        <f t="shared" si="2"/>
        <v>0</v>
      </c>
      <c r="AS15" s="216"/>
      <c r="AT15" s="216"/>
      <c r="AU15" s="216"/>
      <c r="AV15" s="216"/>
      <c r="AW15" s="216"/>
      <c r="AX15" s="216"/>
      <c r="AY15" s="216"/>
      <c r="AZ15" s="216"/>
      <c r="BA15" s="216"/>
      <c r="BB15" s="216">
        <f t="shared" si="8"/>
        <v>0</v>
      </c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</row>
    <row r="16" spans="1:64" s="236" customFormat="1" ht="10.5">
      <c r="A16" s="231">
        <v>10</v>
      </c>
      <c r="B16" s="217"/>
      <c r="C16" s="217"/>
      <c r="D16" s="218"/>
      <c r="E16" s="231"/>
      <c r="F16" s="231"/>
      <c r="G16" s="231"/>
      <c r="H16" s="231"/>
      <c r="I16" s="231"/>
      <c r="J16" s="228"/>
      <c r="K16" s="216"/>
      <c r="L16" s="239"/>
      <c r="M16" s="216"/>
      <c r="N16" s="216"/>
      <c r="O16" s="231"/>
      <c r="P16" s="216"/>
      <c r="Q16" s="219">
        <f t="shared" si="0"/>
        <v>0</v>
      </c>
      <c r="R16" s="231"/>
      <c r="S16" s="233"/>
      <c r="T16" s="226"/>
      <c r="U16" s="233"/>
      <c r="V16" s="219"/>
      <c r="W16" s="217"/>
      <c r="X16" s="231"/>
      <c r="Y16" s="231"/>
      <c r="Z16" s="234"/>
      <c r="AA16" s="234"/>
      <c r="AB16" s="234"/>
      <c r="AC16" s="222"/>
      <c r="AD16" s="223">
        <f t="shared" si="1"/>
        <v>0</v>
      </c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16">
        <f t="shared" si="2"/>
        <v>0</v>
      </c>
      <c r="AS16" s="233"/>
      <c r="AT16" s="233"/>
      <c r="AU16" s="233"/>
      <c r="AV16" s="233"/>
      <c r="AW16" s="233"/>
      <c r="AX16" s="235"/>
      <c r="AY16" s="231"/>
      <c r="AZ16" s="231"/>
      <c r="BA16" s="231"/>
      <c r="BB16" s="231">
        <f t="shared" si="8"/>
        <v>0</v>
      </c>
      <c r="BC16" s="216"/>
      <c r="BD16" s="216"/>
      <c r="BE16" s="216"/>
      <c r="BF16" s="216"/>
      <c r="BG16" s="231"/>
      <c r="BH16" s="231"/>
      <c r="BI16" s="216"/>
      <c r="BJ16" s="231"/>
      <c r="BK16" s="231"/>
      <c r="BL16" s="231"/>
    </row>
    <row r="17" spans="1:64" s="236" customFormat="1" ht="10.5">
      <c r="A17" s="593" t="s">
        <v>57</v>
      </c>
      <c r="B17" s="594"/>
      <c r="C17" s="218"/>
      <c r="D17" s="218"/>
      <c r="E17" s="231"/>
      <c r="F17" s="231"/>
      <c r="G17" s="231"/>
      <c r="H17" s="231"/>
      <c r="I17" s="231"/>
      <c r="J17" s="219"/>
      <c r="K17" s="216"/>
      <c r="L17" s="216"/>
      <c r="M17" s="216"/>
      <c r="N17" s="216"/>
      <c r="O17" s="231"/>
      <c r="P17" s="216"/>
      <c r="Q17" s="219">
        <f t="shared" si="0"/>
        <v>0</v>
      </c>
      <c r="R17" s="231"/>
      <c r="S17" s="231"/>
      <c r="T17" s="216"/>
      <c r="U17" s="231"/>
      <c r="V17" s="219"/>
      <c r="W17" s="217"/>
      <c r="X17" s="231"/>
      <c r="Y17" s="234"/>
      <c r="Z17" s="234"/>
      <c r="AA17" s="234"/>
      <c r="AB17" s="234"/>
      <c r="AC17" s="222"/>
      <c r="AD17" s="223">
        <f t="shared" si="1"/>
        <v>0</v>
      </c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16">
        <f t="shared" si="2"/>
        <v>0</v>
      </c>
      <c r="AS17" s="231"/>
      <c r="AT17" s="231"/>
      <c r="AU17" s="231"/>
      <c r="AV17" s="231"/>
      <c r="AW17" s="231"/>
      <c r="AX17" s="231"/>
      <c r="AY17" s="231"/>
      <c r="AZ17" s="231"/>
      <c r="BA17" s="231"/>
      <c r="BB17" s="231">
        <f t="shared" si="8"/>
        <v>0</v>
      </c>
      <c r="BC17" s="216">
        <f t="shared" si="5"/>
        <v>0</v>
      </c>
      <c r="BD17" s="216"/>
      <c r="BE17" s="216"/>
      <c r="BF17" s="216"/>
      <c r="BG17" s="231"/>
      <c r="BH17" s="231"/>
      <c r="BI17" s="216"/>
      <c r="BJ17" s="231"/>
      <c r="BK17" s="231"/>
      <c r="BL17" s="231"/>
    </row>
    <row r="18" spans="1:64" s="224" customFormat="1" ht="10.5">
      <c r="A18" s="216">
        <v>1</v>
      </c>
      <c r="B18" s="217" t="s">
        <v>429</v>
      </c>
      <c r="C18" s="240">
        <v>1</v>
      </c>
      <c r="D18" s="240">
        <v>1</v>
      </c>
      <c r="E18" s="226">
        <v>0.1</v>
      </c>
      <c r="F18" s="226"/>
      <c r="G18" s="226"/>
      <c r="H18" s="226"/>
      <c r="I18" s="226"/>
      <c r="J18" s="228"/>
      <c r="K18" s="216"/>
      <c r="L18" s="216"/>
      <c r="M18" s="216"/>
      <c r="N18" s="216"/>
      <c r="O18" s="226"/>
      <c r="P18" s="226"/>
      <c r="Q18" s="219">
        <f t="shared" si="0"/>
        <v>0</v>
      </c>
      <c r="R18" s="226"/>
      <c r="S18" s="226"/>
      <c r="T18" s="226"/>
      <c r="U18" s="226"/>
      <c r="V18" s="219"/>
      <c r="W18" s="217"/>
      <c r="X18" s="226"/>
      <c r="Y18" s="241"/>
      <c r="Z18" s="241"/>
      <c r="AA18" s="241"/>
      <c r="AB18" s="241"/>
      <c r="AC18" s="242"/>
      <c r="AD18" s="223">
        <f t="shared" si="1"/>
        <v>0</v>
      </c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16">
        <f t="shared" si="2"/>
        <v>0</v>
      </c>
      <c r="AS18" s="226"/>
      <c r="AT18" s="226"/>
      <c r="AU18" s="226"/>
      <c r="AV18" s="226"/>
      <c r="AW18" s="226"/>
      <c r="AX18" s="243"/>
      <c r="AY18" s="226"/>
      <c r="AZ18" s="226"/>
      <c r="BA18" s="226"/>
      <c r="BB18" s="231">
        <f t="shared" si="8"/>
        <v>0</v>
      </c>
      <c r="BC18" s="216"/>
      <c r="BD18" s="216"/>
      <c r="BE18" s="216"/>
      <c r="BF18" s="216"/>
      <c r="BG18" s="226"/>
      <c r="BH18" s="226"/>
      <c r="BI18" s="216"/>
      <c r="BJ18" s="216"/>
      <c r="BK18" s="216"/>
      <c r="BL18" s="216"/>
    </row>
    <row r="19" spans="1:64" s="236" customFormat="1" ht="10.5">
      <c r="A19" s="216">
        <v>2</v>
      </c>
      <c r="B19" s="217"/>
      <c r="C19" s="218"/>
      <c r="D19" s="218"/>
      <c r="E19" s="216"/>
      <c r="F19" s="216"/>
      <c r="G19" s="216"/>
      <c r="H19" s="216"/>
      <c r="I19" s="216"/>
      <c r="J19" s="219"/>
      <c r="K19" s="216"/>
      <c r="L19" s="216"/>
      <c r="M19" s="216"/>
      <c r="N19" s="216"/>
      <c r="O19" s="231"/>
      <c r="P19" s="216"/>
      <c r="Q19" s="219">
        <f t="shared" si="0"/>
        <v>0</v>
      </c>
      <c r="R19" s="231"/>
      <c r="S19" s="233"/>
      <c r="T19" s="233"/>
      <c r="U19" s="233"/>
      <c r="V19" s="219"/>
      <c r="W19" s="217"/>
      <c r="X19" s="231"/>
      <c r="Y19" s="234"/>
      <c r="Z19" s="234"/>
      <c r="AA19" s="234"/>
      <c r="AB19" s="234"/>
      <c r="AC19" s="222"/>
      <c r="AD19" s="223">
        <f t="shared" si="1"/>
        <v>0</v>
      </c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16">
        <f t="shared" si="2"/>
        <v>0</v>
      </c>
      <c r="AS19" s="233"/>
      <c r="AT19" s="233"/>
      <c r="AU19" s="233"/>
      <c r="AV19" s="233"/>
      <c r="AW19" s="233"/>
      <c r="AX19" s="235"/>
      <c r="AY19" s="231"/>
      <c r="AZ19" s="231"/>
      <c r="BA19" s="231"/>
      <c r="BB19" s="231">
        <f t="shared" si="8"/>
        <v>0</v>
      </c>
      <c r="BC19" s="216">
        <f t="shared" si="5"/>
        <v>0</v>
      </c>
      <c r="BD19" s="216"/>
      <c r="BE19" s="216"/>
      <c r="BF19" s="216"/>
      <c r="BG19" s="231"/>
      <c r="BH19" s="231"/>
      <c r="BI19" s="216"/>
      <c r="BJ19" s="231"/>
      <c r="BK19" s="231"/>
      <c r="BL19" s="231"/>
    </row>
    <row r="20" spans="1:64" s="245" customFormat="1" ht="10.5">
      <c r="A20" s="231">
        <v>3</v>
      </c>
      <c r="B20" s="217"/>
      <c r="C20" s="217"/>
      <c r="D20" s="218"/>
      <c r="E20" s="231"/>
      <c r="F20" s="231"/>
      <c r="G20" s="231"/>
      <c r="H20" s="231"/>
      <c r="I20" s="231"/>
      <c r="J20" s="228"/>
      <c r="K20" s="216"/>
      <c r="L20" s="216"/>
      <c r="M20" s="216"/>
      <c r="N20" s="216"/>
      <c r="O20" s="231"/>
      <c r="P20" s="220"/>
      <c r="Q20" s="219">
        <f t="shared" si="0"/>
        <v>0</v>
      </c>
      <c r="R20" s="231"/>
      <c r="S20" s="233"/>
      <c r="T20" s="233"/>
      <c r="U20" s="233"/>
      <c r="V20" s="219"/>
      <c r="W20" s="217"/>
      <c r="X20" s="231"/>
      <c r="Y20" s="234"/>
      <c r="Z20" s="234"/>
      <c r="AA20" s="234"/>
      <c r="AB20" s="234"/>
      <c r="AC20" s="222"/>
      <c r="AD20" s="223">
        <f t="shared" si="1"/>
        <v>0</v>
      </c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16">
        <f t="shared" si="2"/>
        <v>0</v>
      </c>
      <c r="AS20" s="233"/>
      <c r="AT20" s="233"/>
      <c r="AU20" s="233"/>
      <c r="AV20" s="233"/>
      <c r="AW20" s="233"/>
      <c r="AX20" s="235"/>
      <c r="AY20" s="231"/>
      <c r="AZ20" s="231"/>
      <c r="BA20" s="231"/>
      <c r="BB20" s="231">
        <f t="shared" si="8"/>
        <v>0</v>
      </c>
      <c r="BC20" s="216"/>
      <c r="BD20" s="216"/>
      <c r="BE20" s="216"/>
      <c r="BF20" s="216"/>
      <c r="BG20" s="231"/>
      <c r="BH20" s="231"/>
      <c r="BI20" s="216"/>
      <c r="BJ20" s="244"/>
      <c r="BK20" s="244"/>
      <c r="BL20" s="244"/>
    </row>
    <row r="21" spans="1:64" s="245" customFormat="1" ht="10.5">
      <c r="A21" s="216">
        <v>4</v>
      </c>
      <c r="B21" s="217"/>
      <c r="C21" s="217"/>
      <c r="D21" s="218"/>
      <c r="E21" s="231"/>
      <c r="F21" s="231"/>
      <c r="G21" s="231"/>
      <c r="H21" s="231"/>
      <c r="I21" s="231"/>
      <c r="J21" s="232"/>
      <c r="K21" s="216"/>
      <c r="L21" s="216"/>
      <c r="M21" s="216"/>
      <c r="N21" s="216"/>
      <c r="O21" s="231"/>
      <c r="P21" s="220"/>
      <c r="Q21" s="219">
        <f t="shared" si="0"/>
        <v>0</v>
      </c>
      <c r="R21" s="231"/>
      <c r="S21" s="231"/>
      <c r="T21" s="231"/>
      <c r="U21" s="231"/>
      <c r="V21" s="219"/>
      <c r="W21" s="217"/>
      <c r="X21" s="246"/>
      <c r="Y21" s="246"/>
      <c r="Z21" s="246"/>
      <c r="AA21" s="246"/>
      <c r="AB21" s="246"/>
      <c r="AC21" s="247"/>
      <c r="AD21" s="223">
        <f t="shared" si="1"/>
        <v>0</v>
      </c>
      <c r="AE21" s="246"/>
      <c r="AF21" s="246"/>
      <c r="AG21" s="246"/>
      <c r="AH21" s="246"/>
      <c r="AI21" s="231"/>
      <c r="AJ21" s="231"/>
      <c r="AK21" s="231"/>
      <c r="AL21" s="231"/>
      <c r="AM21" s="231"/>
      <c r="AN21" s="231"/>
      <c r="AO21" s="231"/>
      <c r="AP21" s="231"/>
      <c r="AQ21" s="231"/>
      <c r="AR21" s="216">
        <f t="shared" si="2"/>
        <v>0</v>
      </c>
      <c r="AS21" s="231"/>
      <c r="AT21" s="233"/>
      <c r="AU21" s="233"/>
      <c r="AV21" s="233"/>
      <c r="AW21" s="233"/>
      <c r="AX21" s="235"/>
      <c r="AY21" s="231"/>
      <c r="AZ21" s="231"/>
      <c r="BA21" s="231"/>
      <c r="BB21" s="231">
        <f t="shared" si="8"/>
        <v>0</v>
      </c>
      <c r="BC21" s="216">
        <f t="shared" si="5"/>
        <v>0</v>
      </c>
      <c r="BD21" s="216"/>
      <c r="BE21" s="216"/>
      <c r="BF21" s="216"/>
      <c r="BG21" s="231"/>
      <c r="BH21" s="231"/>
      <c r="BI21" s="216"/>
      <c r="BJ21" s="244"/>
      <c r="BK21" s="244"/>
      <c r="BL21" s="244"/>
    </row>
    <row r="22" spans="1:64" s="245" customFormat="1" ht="10.5">
      <c r="A22" s="216">
        <v>5</v>
      </c>
      <c r="B22" s="217"/>
      <c r="C22" s="218"/>
      <c r="D22" s="218"/>
      <c r="E22" s="237"/>
      <c r="F22" s="237"/>
      <c r="G22" s="237"/>
      <c r="H22" s="237"/>
      <c r="I22" s="237"/>
      <c r="J22" s="219"/>
      <c r="K22" s="216"/>
      <c r="L22" s="216"/>
      <c r="M22" s="216"/>
      <c r="N22" s="216"/>
      <c r="O22" s="231"/>
      <c r="P22" s="220"/>
      <c r="Q22" s="219">
        <f t="shared" si="0"/>
        <v>0</v>
      </c>
      <c r="R22" s="231"/>
      <c r="S22" s="233"/>
      <c r="T22" s="233"/>
      <c r="U22" s="233"/>
      <c r="V22" s="219"/>
      <c r="W22" s="217"/>
      <c r="X22" s="246"/>
      <c r="Y22" s="246"/>
      <c r="Z22" s="246"/>
      <c r="AA22" s="246"/>
      <c r="AB22" s="246"/>
      <c r="AC22" s="247"/>
      <c r="AD22" s="223">
        <f t="shared" si="1"/>
        <v>0</v>
      </c>
      <c r="AE22" s="248"/>
      <c r="AF22" s="248"/>
      <c r="AG22" s="248"/>
      <c r="AH22" s="248"/>
      <c r="AI22" s="233"/>
      <c r="AJ22" s="233"/>
      <c r="AK22" s="233"/>
      <c r="AL22" s="233"/>
      <c r="AM22" s="233"/>
      <c r="AN22" s="233"/>
      <c r="AO22" s="233"/>
      <c r="AP22" s="233"/>
      <c r="AQ22" s="233"/>
      <c r="AR22" s="216">
        <f t="shared" si="2"/>
        <v>0</v>
      </c>
      <c r="AS22" s="233"/>
      <c r="AT22" s="233"/>
      <c r="AU22" s="233"/>
      <c r="AV22" s="233"/>
      <c r="AW22" s="233"/>
      <c r="AX22" s="235"/>
      <c r="AY22" s="231"/>
      <c r="AZ22" s="231"/>
      <c r="BA22" s="231"/>
      <c r="BB22" s="231">
        <f t="shared" si="8"/>
        <v>0</v>
      </c>
      <c r="BC22" s="216">
        <f t="shared" si="5"/>
        <v>0</v>
      </c>
      <c r="BD22" s="216"/>
      <c r="BE22" s="216"/>
      <c r="BF22" s="216"/>
      <c r="BG22" s="231"/>
      <c r="BH22" s="231"/>
      <c r="BI22" s="216"/>
      <c r="BJ22" s="244"/>
      <c r="BK22" s="244"/>
      <c r="BL22" s="244"/>
    </row>
    <row r="23" spans="1:64" s="245" customFormat="1" ht="10.5">
      <c r="A23" s="231">
        <v>6</v>
      </c>
      <c r="B23" s="217"/>
      <c r="C23" s="218"/>
      <c r="D23" s="218"/>
      <c r="E23" s="231"/>
      <c r="F23" s="231"/>
      <c r="G23" s="231"/>
      <c r="H23" s="231"/>
      <c r="I23" s="231"/>
      <c r="J23" s="219"/>
      <c r="K23" s="216"/>
      <c r="L23" s="216"/>
      <c r="M23" s="216"/>
      <c r="N23" s="216"/>
      <c r="O23" s="231"/>
      <c r="P23" s="220"/>
      <c r="Q23" s="219">
        <f t="shared" si="0"/>
        <v>0</v>
      </c>
      <c r="R23" s="231"/>
      <c r="S23" s="233"/>
      <c r="T23" s="233"/>
      <c r="U23" s="233"/>
      <c r="V23" s="219"/>
      <c r="W23" s="217"/>
      <c r="X23" s="246"/>
      <c r="Y23" s="246"/>
      <c r="Z23" s="246"/>
      <c r="AA23" s="246"/>
      <c r="AB23" s="246"/>
      <c r="AC23" s="247"/>
      <c r="AD23" s="223">
        <f t="shared" si="1"/>
        <v>0</v>
      </c>
      <c r="AE23" s="248"/>
      <c r="AF23" s="248"/>
      <c r="AG23" s="248"/>
      <c r="AH23" s="248"/>
      <c r="AI23" s="233"/>
      <c r="AJ23" s="233"/>
      <c r="AK23" s="233"/>
      <c r="AL23" s="233"/>
      <c r="AM23" s="233"/>
      <c r="AN23" s="233"/>
      <c r="AO23" s="233"/>
      <c r="AP23" s="233"/>
      <c r="AQ23" s="233"/>
      <c r="AR23" s="216">
        <f t="shared" si="2"/>
        <v>0</v>
      </c>
      <c r="AS23" s="233"/>
      <c r="AT23" s="233"/>
      <c r="AU23" s="233"/>
      <c r="AV23" s="233"/>
      <c r="AW23" s="233"/>
      <c r="AX23" s="235"/>
      <c r="AY23" s="231"/>
      <c r="AZ23" s="231"/>
      <c r="BA23" s="231"/>
      <c r="BB23" s="231">
        <f t="shared" si="8"/>
        <v>0</v>
      </c>
      <c r="BC23" s="216"/>
      <c r="BD23" s="216"/>
      <c r="BE23" s="216"/>
      <c r="BF23" s="216"/>
      <c r="BG23" s="231"/>
      <c r="BH23" s="231"/>
      <c r="BI23" s="216"/>
      <c r="BJ23" s="244"/>
      <c r="BK23" s="244"/>
      <c r="BL23" s="244"/>
    </row>
    <row r="24" spans="1:64" s="236" customFormat="1" ht="10.5">
      <c r="A24" s="593" t="s">
        <v>103</v>
      </c>
      <c r="B24" s="594"/>
      <c r="C24" s="218"/>
      <c r="D24" s="218"/>
      <c r="E24" s="231">
        <f>SUM(E18:E23)</f>
        <v>0.1</v>
      </c>
      <c r="F24" s="231"/>
      <c r="G24" s="231"/>
      <c r="H24" s="231"/>
      <c r="I24" s="231"/>
      <c r="J24" s="228"/>
      <c r="K24" s="216"/>
      <c r="L24" s="216"/>
      <c r="M24" s="216"/>
      <c r="N24" s="216"/>
      <c r="O24" s="231"/>
      <c r="P24" s="220"/>
      <c r="Q24" s="219">
        <f t="shared" si="0"/>
        <v>0</v>
      </c>
      <c r="R24" s="231"/>
      <c r="S24" s="231"/>
      <c r="T24" s="231"/>
      <c r="U24" s="231"/>
      <c r="V24" s="219"/>
      <c r="W24" s="217"/>
      <c r="X24" s="231"/>
      <c r="Y24" s="234"/>
      <c r="Z24" s="234"/>
      <c r="AA24" s="234"/>
      <c r="AB24" s="234"/>
      <c r="AC24" s="222"/>
      <c r="AD24" s="223">
        <f t="shared" si="1"/>
        <v>0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16">
        <f t="shared" si="2"/>
        <v>0</v>
      </c>
      <c r="AS24" s="231"/>
      <c r="AT24" s="231"/>
      <c r="AU24" s="231"/>
      <c r="AV24" s="231"/>
      <c r="AW24" s="231"/>
      <c r="AX24" s="231"/>
      <c r="AY24" s="231"/>
      <c r="AZ24" s="231"/>
      <c r="BA24" s="231"/>
      <c r="BB24" s="231">
        <f t="shared" si="8"/>
        <v>0</v>
      </c>
      <c r="BC24" s="216">
        <f t="shared" si="5"/>
        <v>0</v>
      </c>
      <c r="BD24" s="216"/>
      <c r="BE24" s="216"/>
      <c r="BF24" s="216"/>
      <c r="BG24" s="231"/>
      <c r="BH24" s="231"/>
      <c r="BI24" s="216"/>
      <c r="BJ24" s="231"/>
      <c r="BK24" s="231"/>
      <c r="BL24" s="231"/>
    </row>
    <row r="25" spans="1:64" s="251" customFormat="1" ht="10.5">
      <c r="A25" s="595" t="s">
        <v>430</v>
      </c>
      <c r="B25" s="596"/>
      <c r="C25" s="249">
        <f>SUM(C7:C24)</f>
        <v>2</v>
      </c>
      <c r="D25" s="249">
        <f>SUM(D7:D24)</f>
        <v>2</v>
      </c>
      <c r="E25" s="229">
        <f>E17+E24</f>
        <v>0.1</v>
      </c>
      <c r="F25" s="229"/>
      <c r="G25" s="229"/>
      <c r="H25" s="229"/>
      <c r="I25" s="229"/>
      <c r="J25" s="250"/>
      <c r="K25" s="229">
        <f t="shared" ref="K25:V25" si="9">SUM(K7:K24)</f>
        <v>4</v>
      </c>
      <c r="L25" s="229">
        <f t="shared" si="9"/>
        <v>0</v>
      </c>
      <c r="M25" s="229">
        <f t="shared" si="9"/>
        <v>0</v>
      </c>
      <c r="N25" s="229">
        <f t="shared" si="9"/>
        <v>0</v>
      </c>
      <c r="O25" s="229">
        <f t="shared" si="9"/>
        <v>0</v>
      </c>
      <c r="P25" s="229">
        <f t="shared" si="9"/>
        <v>0</v>
      </c>
      <c r="Q25" s="250">
        <f t="shared" si="9"/>
        <v>4</v>
      </c>
      <c r="R25" s="229">
        <f t="shared" si="9"/>
        <v>1</v>
      </c>
      <c r="S25" s="229">
        <f t="shared" si="9"/>
        <v>0</v>
      </c>
      <c r="T25" s="229">
        <f t="shared" si="9"/>
        <v>0</v>
      </c>
      <c r="U25" s="229">
        <f t="shared" si="9"/>
        <v>0</v>
      </c>
      <c r="V25" s="250">
        <f t="shared" si="9"/>
        <v>0</v>
      </c>
      <c r="W25" s="229" t="s">
        <v>431</v>
      </c>
      <c r="X25" s="229">
        <f t="shared" ref="X25:BE25" si="10">SUM(X7:X24)</f>
        <v>0</v>
      </c>
      <c r="Y25" s="229">
        <f t="shared" si="10"/>
        <v>0</v>
      </c>
      <c r="Z25" s="229">
        <f t="shared" si="10"/>
        <v>0</v>
      </c>
      <c r="AA25" s="229">
        <f t="shared" si="10"/>
        <v>0</v>
      </c>
      <c r="AB25" s="229">
        <f t="shared" si="10"/>
        <v>0</v>
      </c>
      <c r="AC25" s="229">
        <f t="shared" si="10"/>
        <v>0</v>
      </c>
      <c r="AD25" s="229">
        <f t="shared" si="10"/>
        <v>0</v>
      </c>
      <c r="AE25" s="229">
        <f t="shared" si="10"/>
        <v>0</v>
      </c>
      <c r="AF25" s="229">
        <f t="shared" si="10"/>
        <v>0</v>
      </c>
      <c r="AG25" s="229">
        <f t="shared" si="10"/>
        <v>0</v>
      </c>
      <c r="AH25" s="229">
        <f t="shared" si="10"/>
        <v>0</v>
      </c>
      <c r="AI25" s="229">
        <f t="shared" si="10"/>
        <v>0</v>
      </c>
      <c r="AJ25" s="229">
        <f t="shared" si="10"/>
        <v>0</v>
      </c>
      <c r="AK25" s="229">
        <f t="shared" si="10"/>
        <v>0</v>
      </c>
      <c r="AL25" s="229">
        <f t="shared" si="10"/>
        <v>0</v>
      </c>
      <c r="AM25" s="229">
        <f t="shared" si="10"/>
        <v>0</v>
      </c>
      <c r="AN25" s="229">
        <f t="shared" si="10"/>
        <v>0</v>
      </c>
      <c r="AO25" s="229">
        <f t="shared" si="10"/>
        <v>0</v>
      </c>
      <c r="AP25" s="229">
        <f t="shared" si="10"/>
        <v>0</v>
      </c>
      <c r="AQ25" s="229">
        <f t="shared" si="10"/>
        <v>0</v>
      </c>
      <c r="AR25" s="229">
        <f t="shared" si="10"/>
        <v>0</v>
      </c>
      <c r="AS25" s="229">
        <f t="shared" si="10"/>
        <v>0</v>
      </c>
      <c r="AT25" s="229">
        <f t="shared" si="10"/>
        <v>0</v>
      </c>
      <c r="AU25" s="229">
        <f t="shared" si="10"/>
        <v>0</v>
      </c>
      <c r="AV25" s="229">
        <f t="shared" si="10"/>
        <v>0</v>
      </c>
      <c r="AW25" s="229">
        <f t="shared" si="10"/>
        <v>0</v>
      </c>
      <c r="AX25" s="229">
        <f t="shared" si="10"/>
        <v>0</v>
      </c>
      <c r="AY25" s="229">
        <f t="shared" si="10"/>
        <v>0</v>
      </c>
      <c r="AZ25" s="229">
        <f t="shared" si="10"/>
        <v>0</v>
      </c>
      <c r="BA25" s="229">
        <f t="shared" si="10"/>
        <v>0</v>
      </c>
      <c r="BB25" s="229">
        <f t="shared" si="10"/>
        <v>0</v>
      </c>
      <c r="BC25" s="229">
        <f t="shared" si="10"/>
        <v>0</v>
      </c>
      <c r="BD25" s="229">
        <f t="shared" si="10"/>
        <v>0</v>
      </c>
      <c r="BE25" s="229">
        <f t="shared" si="10"/>
        <v>0</v>
      </c>
      <c r="BF25" s="229">
        <f t="shared" si="6"/>
        <v>0</v>
      </c>
      <c r="BG25" s="229">
        <f t="shared" ref="BG25:BL25" si="11">SUM(BG7:BG24)</f>
        <v>0</v>
      </c>
      <c r="BH25" s="229">
        <f t="shared" si="11"/>
        <v>0</v>
      </c>
      <c r="BI25" s="229">
        <f t="shared" si="11"/>
        <v>0</v>
      </c>
      <c r="BJ25" s="229">
        <f t="shared" si="11"/>
        <v>0</v>
      </c>
      <c r="BK25" s="229">
        <f t="shared" si="11"/>
        <v>0</v>
      </c>
      <c r="BL25" s="229">
        <f t="shared" si="11"/>
        <v>0</v>
      </c>
    </row>
    <row r="26" spans="1:64" s="251" customFormat="1" ht="10.5">
      <c r="A26" s="252"/>
      <c r="B26" s="252"/>
      <c r="C26" s="252"/>
      <c r="D26" s="252"/>
      <c r="E26" s="253"/>
      <c r="F26" s="253"/>
      <c r="G26" s="253"/>
      <c r="H26" s="253"/>
      <c r="I26" s="253"/>
      <c r="J26" s="254"/>
      <c r="K26" s="253"/>
      <c r="L26" s="253"/>
      <c r="M26" s="253"/>
      <c r="N26" s="253"/>
      <c r="O26" s="253"/>
      <c r="P26" s="253"/>
      <c r="Q26" s="254"/>
      <c r="R26" s="253"/>
      <c r="S26" s="253"/>
      <c r="T26" s="253"/>
      <c r="U26" s="253"/>
      <c r="V26" s="254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</row>
    <row r="27" spans="1:64" s="251" customFormat="1" ht="10.5">
      <c r="A27" s="252"/>
      <c r="B27" s="252"/>
      <c r="C27" s="252"/>
      <c r="D27" s="252"/>
      <c r="E27" s="253"/>
      <c r="F27" s="253"/>
      <c r="G27" s="253"/>
      <c r="H27" s="253"/>
      <c r="I27" s="253"/>
      <c r="J27" s="254"/>
      <c r="K27" s="253"/>
      <c r="L27" s="253"/>
      <c r="M27" s="253"/>
      <c r="N27" s="253"/>
      <c r="O27" s="253"/>
      <c r="P27" s="253"/>
      <c r="Q27" s="254"/>
      <c r="R27" s="253"/>
      <c r="S27" s="253"/>
      <c r="T27" s="253"/>
      <c r="U27" s="253"/>
      <c r="V27" s="254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</row>
    <row r="28" spans="1:64" s="251" customFormat="1" ht="10.5">
      <c r="A28" s="252"/>
      <c r="B28" s="252"/>
      <c r="C28" s="252"/>
      <c r="D28" s="252"/>
      <c r="E28" s="253"/>
      <c r="F28" s="253"/>
      <c r="G28" s="253"/>
      <c r="H28" s="253"/>
      <c r="I28" s="253"/>
      <c r="J28" s="254"/>
      <c r="K28" s="253"/>
      <c r="L28" s="253"/>
      <c r="M28" s="253"/>
      <c r="N28" s="253"/>
      <c r="O28" s="253"/>
      <c r="P28" s="253"/>
      <c r="Q28" s="254"/>
      <c r="R28" s="253"/>
      <c r="S28" s="253"/>
      <c r="T28" s="253"/>
      <c r="U28" s="253"/>
      <c r="V28" s="254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</row>
    <row r="29" spans="1:64">
      <c r="B29" s="534" t="s">
        <v>432</v>
      </c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4"/>
      <c r="AF29" s="534"/>
      <c r="AG29" s="534"/>
      <c r="AH29" s="534"/>
      <c r="AI29" s="534"/>
      <c r="AJ29" s="534"/>
      <c r="AK29" s="534"/>
      <c r="AL29" s="534"/>
      <c r="AM29" s="534"/>
      <c r="AN29" s="534"/>
      <c r="AO29" s="534"/>
      <c r="AP29" s="534"/>
      <c r="AQ29" s="534"/>
      <c r="AR29" s="534"/>
      <c r="AS29" s="534"/>
      <c r="AT29" s="534"/>
      <c r="AU29" s="534"/>
      <c r="AV29" s="534"/>
      <c r="AW29" s="534"/>
      <c r="AX29" s="534"/>
      <c r="AY29" s="534"/>
      <c r="AZ29" s="534"/>
      <c r="BA29" s="534"/>
      <c r="BB29" s="534"/>
      <c r="BC29" s="534"/>
      <c r="BD29" s="534"/>
      <c r="BE29" s="534"/>
      <c r="BF29" s="534"/>
      <c r="BG29" s="534"/>
      <c r="BH29" s="534"/>
      <c r="BI29" s="534"/>
      <c r="BJ29" s="534"/>
      <c r="BK29" s="534"/>
      <c r="BL29" s="534"/>
    </row>
    <row r="31" spans="1:64">
      <c r="B31" s="534" t="s">
        <v>433</v>
      </c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4"/>
      <c r="AW31" s="534"/>
      <c r="AX31" s="534"/>
      <c r="AY31" s="534"/>
      <c r="AZ31" s="534"/>
      <c r="BA31" s="534"/>
      <c r="BB31" s="534"/>
      <c r="BC31" s="534"/>
      <c r="BD31" s="534"/>
      <c r="BE31" s="534"/>
      <c r="BF31" s="534"/>
      <c r="BG31" s="534"/>
      <c r="BH31" s="534"/>
      <c r="BI31" s="534"/>
      <c r="BJ31" s="534"/>
      <c r="BK31" s="534"/>
      <c r="BL31" s="534"/>
    </row>
  </sheetData>
  <mergeCells count="24">
    <mergeCell ref="BJ4:BL5"/>
    <mergeCell ref="A17:B17"/>
    <mergeCell ref="A24:B24"/>
    <mergeCell ref="A25:B25"/>
    <mergeCell ref="B29:BL29"/>
    <mergeCell ref="A4:A6"/>
    <mergeCell ref="E4:J5"/>
    <mergeCell ref="K4:Q5"/>
    <mergeCell ref="B31:BL31"/>
    <mergeCell ref="X4:AD5"/>
    <mergeCell ref="AE4:AH5"/>
    <mergeCell ref="AI4:AR5"/>
    <mergeCell ref="AS4:AV5"/>
    <mergeCell ref="AW4:BB5"/>
    <mergeCell ref="BC4:BI5"/>
    <mergeCell ref="R4:R6"/>
    <mergeCell ref="S4:S6"/>
    <mergeCell ref="T4:T6"/>
    <mergeCell ref="U4:U6"/>
    <mergeCell ref="V4:V6"/>
    <mergeCell ref="W4:W6"/>
    <mergeCell ref="B4:B6"/>
    <mergeCell ref="C4:C6"/>
    <mergeCell ref="D4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0"/>
  <sheetViews>
    <sheetView workbookViewId="0">
      <selection activeCell="AY11" sqref="AY11"/>
    </sheetView>
  </sheetViews>
  <sheetFormatPr defaultRowHeight="15"/>
  <cols>
    <col min="1" max="1" width="4.5703125" style="144" customWidth="1"/>
    <col min="2" max="2" width="4.140625" style="144" customWidth="1"/>
    <col min="3" max="3" width="11" style="144" customWidth="1"/>
    <col min="4" max="5" width="4" style="144" customWidth="1"/>
    <col min="6" max="6" width="4.5703125" style="144" customWidth="1"/>
    <col min="7" max="7" width="4" style="144" customWidth="1"/>
    <col min="8" max="9" width="3" style="144" customWidth="1"/>
    <col min="10" max="10" width="6" style="144" customWidth="1"/>
    <col min="11" max="11" width="4" style="144" customWidth="1"/>
    <col min="12" max="12" width="4.7109375" style="144" customWidth="1"/>
    <col min="13" max="14" width="3.28515625" style="144" customWidth="1"/>
    <col min="15" max="15" width="5" style="144" customWidth="1"/>
    <col min="16" max="17" width="2.140625" style="144" customWidth="1"/>
    <col min="18" max="18" width="5.140625" style="144" customWidth="1"/>
    <col min="19" max="21" width="2.7109375" style="144" customWidth="1"/>
    <col min="22" max="22" width="4.7109375" style="144" customWidth="1"/>
    <col min="23" max="24" width="2.85546875" style="144" customWidth="1"/>
    <col min="25" max="25" width="4.5703125" style="144" customWidth="1"/>
    <col min="26" max="27" width="2.85546875" style="144" customWidth="1"/>
    <col min="28" max="28" width="4.7109375" style="144" customWidth="1"/>
    <col min="29" max="29" width="4" style="144" customWidth="1"/>
    <col min="30" max="31" width="7" style="144" customWidth="1"/>
    <col min="32" max="32" width="6.140625" style="144" customWidth="1"/>
    <col min="33" max="33" width="5.7109375" style="144" customWidth="1"/>
    <col min="34" max="34" width="3" style="144" customWidth="1"/>
    <col min="35" max="36" width="4" style="144" customWidth="1"/>
    <col min="37" max="37" width="2.140625" style="144" customWidth="1"/>
    <col min="38" max="38" width="2.7109375" style="144" customWidth="1"/>
    <col min="39" max="39" width="6.140625" style="144" customWidth="1"/>
    <col min="40" max="40" width="6.42578125" style="144" customWidth="1"/>
    <col min="41" max="41" width="5" style="144" customWidth="1"/>
    <col min="42" max="43" width="6.42578125" style="144" customWidth="1"/>
    <col min="44" max="44" width="4.28515625" style="144" customWidth="1"/>
    <col min="45" max="45" width="4.7109375" style="144" customWidth="1"/>
    <col min="46" max="46" width="3" style="144" customWidth="1"/>
    <col min="47" max="48" width="4" style="144" customWidth="1"/>
    <col min="49" max="49" width="4.5703125" style="144" customWidth="1"/>
    <col min="50" max="50" width="2.7109375" style="144" customWidth="1"/>
    <col min="51" max="51" width="3.85546875" style="144" customWidth="1"/>
    <col min="52" max="52" width="4.140625" style="144" customWidth="1"/>
    <col min="53" max="53" width="4.28515625" style="144" customWidth="1"/>
    <col min="54" max="54" width="5.5703125" style="144" customWidth="1"/>
    <col min="55" max="56" width="5.140625" style="144" customWidth="1"/>
    <col min="57" max="16384" width="9.140625" style="144"/>
  </cols>
  <sheetData>
    <row r="1" spans="2:56">
      <c r="E1" s="255"/>
    </row>
    <row r="2" spans="2:56" ht="15.75">
      <c r="B2" s="598" t="s">
        <v>474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</row>
    <row r="3" spans="2:56">
      <c r="B3" s="31"/>
      <c r="C3" s="599"/>
      <c r="D3" s="599"/>
      <c r="E3" s="599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</row>
    <row r="4" spans="2:56" ht="15" customHeight="1">
      <c r="B4" s="600" t="s">
        <v>90</v>
      </c>
      <c r="C4" s="603" t="s">
        <v>1</v>
      </c>
      <c r="D4" s="606" t="s">
        <v>434</v>
      </c>
      <c r="E4" s="607"/>
      <c r="F4" s="608"/>
      <c r="G4" s="612" t="s">
        <v>435</v>
      </c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257" t="s">
        <v>436</v>
      </c>
      <c r="AD4" s="258"/>
      <c r="AE4" s="258"/>
      <c r="AF4" s="258"/>
      <c r="AG4" s="258"/>
      <c r="AH4" s="258"/>
      <c r="AI4" s="258"/>
      <c r="AJ4" s="258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613"/>
      <c r="BC4" s="613"/>
      <c r="BD4" s="614"/>
    </row>
    <row r="5" spans="2:56" ht="69" customHeight="1">
      <c r="B5" s="601"/>
      <c r="C5" s="604"/>
      <c r="D5" s="609"/>
      <c r="E5" s="610"/>
      <c r="F5" s="611"/>
      <c r="G5" s="615" t="s">
        <v>437</v>
      </c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7"/>
      <c r="AC5" s="260" t="s">
        <v>438</v>
      </c>
      <c r="AD5" s="261"/>
      <c r="AE5" s="261"/>
      <c r="AF5" s="261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613"/>
      <c r="BA5" s="613"/>
      <c r="BB5" s="614"/>
      <c r="BC5" s="414" t="s">
        <v>439</v>
      </c>
      <c r="BD5" s="415"/>
    </row>
    <row r="6" spans="2:56" ht="24.75" customHeight="1">
      <c r="B6" s="601"/>
      <c r="C6" s="604"/>
      <c r="D6" s="618" t="s">
        <v>440</v>
      </c>
      <c r="E6" s="618" t="s">
        <v>441</v>
      </c>
      <c r="F6" s="620" t="s">
        <v>442</v>
      </c>
      <c r="G6" s="622" t="s">
        <v>443</v>
      </c>
      <c r="H6" s="623"/>
      <c r="I6" s="414" t="s">
        <v>444</v>
      </c>
      <c r="J6" s="415"/>
      <c r="K6" s="622" t="s">
        <v>445</v>
      </c>
      <c r="L6" s="623"/>
      <c r="M6" s="622" t="s">
        <v>446</v>
      </c>
      <c r="N6" s="623"/>
      <c r="O6" s="622" t="s">
        <v>447</v>
      </c>
      <c r="P6" s="626"/>
      <c r="Q6" s="626"/>
      <c r="R6" s="626"/>
      <c r="S6" s="626"/>
      <c r="T6" s="626"/>
      <c r="U6" s="623"/>
      <c r="V6" s="622" t="s">
        <v>448</v>
      </c>
      <c r="W6" s="626"/>
      <c r="X6" s="626"/>
      <c r="Y6" s="626"/>
      <c r="Z6" s="626"/>
      <c r="AA6" s="626"/>
      <c r="AB6" s="623"/>
      <c r="AC6" s="618" t="s">
        <v>449</v>
      </c>
      <c r="AD6" s="631" t="s">
        <v>450</v>
      </c>
      <c r="AE6" s="665"/>
      <c r="AF6" s="622" t="s">
        <v>447</v>
      </c>
      <c r="AG6" s="626"/>
      <c r="AH6" s="626"/>
      <c r="AI6" s="626"/>
      <c r="AJ6" s="626"/>
      <c r="AK6" s="626"/>
      <c r="AL6" s="626"/>
      <c r="AM6" s="626"/>
      <c r="AN6" s="626"/>
      <c r="AO6" s="626"/>
      <c r="AP6" s="623"/>
      <c r="AQ6" s="399"/>
      <c r="AR6" s="622" t="s">
        <v>448</v>
      </c>
      <c r="AS6" s="626"/>
      <c r="AT6" s="626"/>
      <c r="AU6" s="626"/>
      <c r="AV6" s="626"/>
      <c r="AW6" s="626"/>
      <c r="AX6" s="626"/>
      <c r="AY6" s="626"/>
      <c r="AZ6" s="626"/>
      <c r="BA6" s="626"/>
      <c r="BB6" s="623"/>
      <c r="BC6" s="618" t="s">
        <v>451</v>
      </c>
      <c r="BD6" s="620" t="s">
        <v>448</v>
      </c>
    </row>
    <row r="7" spans="2:56" ht="117">
      <c r="B7" s="602"/>
      <c r="C7" s="605"/>
      <c r="D7" s="619"/>
      <c r="E7" s="619"/>
      <c r="F7" s="621"/>
      <c r="G7" s="262" t="s">
        <v>449</v>
      </c>
      <c r="H7" s="263" t="s">
        <v>452</v>
      </c>
      <c r="I7" s="264" t="s">
        <v>453</v>
      </c>
      <c r="J7" s="264" t="s">
        <v>454</v>
      </c>
      <c r="K7" s="264" t="s">
        <v>455</v>
      </c>
      <c r="L7" s="264" t="s">
        <v>456</v>
      </c>
      <c r="M7" s="264" t="s">
        <v>457</v>
      </c>
      <c r="N7" s="264" t="s">
        <v>458</v>
      </c>
      <c r="O7" s="262" t="s">
        <v>459</v>
      </c>
      <c r="P7" s="262" t="s">
        <v>460</v>
      </c>
      <c r="Q7" s="262" t="s">
        <v>461</v>
      </c>
      <c r="R7" s="262" t="s">
        <v>462</v>
      </c>
      <c r="S7" s="262" t="s">
        <v>463</v>
      </c>
      <c r="T7" s="262" t="s">
        <v>24</v>
      </c>
      <c r="U7" s="262" t="s">
        <v>464</v>
      </c>
      <c r="V7" s="262" t="s">
        <v>459</v>
      </c>
      <c r="W7" s="262" t="s">
        <v>460</v>
      </c>
      <c r="X7" s="262" t="s">
        <v>461</v>
      </c>
      <c r="Y7" s="262" t="s">
        <v>462</v>
      </c>
      <c r="Z7" s="262" t="s">
        <v>463</v>
      </c>
      <c r="AA7" s="262" t="s">
        <v>24</v>
      </c>
      <c r="AB7" s="265" t="s">
        <v>465</v>
      </c>
      <c r="AC7" s="619"/>
      <c r="AD7" s="632"/>
      <c r="AE7" s="400" t="s">
        <v>306</v>
      </c>
      <c r="AF7" s="262" t="s">
        <v>466</v>
      </c>
      <c r="AG7" s="262" t="s">
        <v>460</v>
      </c>
      <c r="AH7" s="262" t="s">
        <v>461</v>
      </c>
      <c r="AI7" s="262" t="s">
        <v>462</v>
      </c>
      <c r="AJ7" s="262" t="s">
        <v>312</v>
      </c>
      <c r="AK7" s="262" t="s">
        <v>467</v>
      </c>
      <c r="AL7" s="262" t="s">
        <v>468</v>
      </c>
      <c r="AM7" s="262" t="s">
        <v>571</v>
      </c>
      <c r="AN7" s="262" t="s">
        <v>463</v>
      </c>
      <c r="AO7" s="262" t="s">
        <v>469</v>
      </c>
      <c r="AP7" s="262" t="s">
        <v>470</v>
      </c>
      <c r="AQ7" s="262" t="s">
        <v>306</v>
      </c>
      <c r="AR7" s="262" t="s">
        <v>466</v>
      </c>
      <c r="AS7" s="262" t="s">
        <v>460</v>
      </c>
      <c r="AT7" s="262" t="s">
        <v>461</v>
      </c>
      <c r="AU7" s="262" t="s">
        <v>462</v>
      </c>
      <c r="AV7" s="262" t="s">
        <v>312</v>
      </c>
      <c r="AW7" s="262" t="s">
        <v>467</v>
      </c>
      <c r="AX7" s="262" t="s">
        <v>468</v>
      </c>
      <c r="AY7" s="262" t="s">
        <v>571</v>
      </c>
      <c r="AZ7" s="262" t="s">
        <v>463</v>
      </c>
      <c r="BA7" s="262" t="s">
        <v>469</v>
      </c>
      <c r="BB7" s="265" t="s">
        <v>465</v>
      </c>
      <c r="BC7" s="619"/>
      <c r="BD7" s="621"/>
    </row>
    <row r="8" spans="2:56" s="278" customFormat="1" ht="25.5">
      <c r="B8" s="266">
        <v>1</v>
      </c>
      <c r="C8" s="105" t="s">
        <v>56</v>
      </c>
      <c r="D8" s="267">
        <v>5</v>
      </c>
      <c r="E8" s="267">
        <v>250</v>
      </c>
      <c r="F8" s="267"/>
      <c r="G8" s="267">
        <v>2</v>
      </c>
      <c r="H8" s="268"/>
      <c r="I8" s="269"/>
      <c r="J8" s="269"/>
      <c r="K8" s="269">
        <v>1</v>
      </c>
      <c r="L8" s="269">
        <v>1200</v>
      </c>
      <c r="M8" s="269"/>
      <c r="N8" s="269"/>
      <c r="O8" s="269"/>
      <c r="P8" s="269"/>
      <c r="Q8" s="269"/>
      <c r="R8" s="269">
        <v>1200</v>
      </c>
      <c r="S8" s="269"/>
      <c r="T8" s="269"/>
      <c r="U8" s="269"/>
      <c r="V8" s="269"/>
      <c r="W8" s="269"/>
      <c r="X8" s="269"/>
      <c r="Y8" s="270">
        <v>1.2</v>
      </c>
      <c r="Z8" s="269"/>
      <c r="AA8" s="269"/>
      <c r="AB8" s="271">
        <v>1.2</v>
      </c>
      <c r="AC8" s="272">
        <v>14</v>
      </c>
      <c r="AD8" s="273">
        <f>AF8+AG8+AH8+AI8+AJ8+AK8+AL8+AN8+AO8</f>
        <v>6900</v>
      </c>
      <c r="AE8" s="273">
        <v>300</v>
      </c>
      <c r="AF8" s="274">
        <v>1200</v>
      </c>
      <c r="AG8" s="269">
        <v>2100</v>
      </c>
      <c r="AH8" s="269"/>
      <c r="AI8" s="269">
        <v>600</v>
      </c>
      <c r="AJ8" s="269">
        <v>300</v>
      </c>
      <c r="AK8" s="269"/>
      <c r="AL8" s="276"/>
      <c r="AM8" s="276"/>
      <c r="AN8" s="269">
        <v>1500</v>
      </c>
      <c r="AO8" s="269">
        <v>1200</v>
      </c>
      <c r="AP8" s="269">
        <f>SUM(AF8:AO8)</f>
        <v>6900</v>
      </c>
      <c r="AQ8" s="269">
        <v>1.4</v>
      </c>
      <c r="AR8" s="270">
        <v>19.5</v>
      </c>
      <c r="AS8" s="270">
        <v>7.4</v>
      </c>
      <c r="AT8" s="270"/>
      <c r="AU8" s="275">
        <v>5.5</v>
      </c>
      <c r="AV8" s="270">
        <v>1.6</v>
      </c>
      <c r="AW8" s="270">
        <v>2.2000000000000002</v>
      </c>
      <c r="AX8" s="276"/>
      <c r="AY8" s="276"/>
      <c r="AZ8" s="270">
        <v>1.5</v>
      </c>
      <c r="BA8" s="270">
        <v>1</v>
      </c>
      <c r="BB8" s="277">
        <f>SUM(AR8:BA8)</f>
        <v>38.700000000000003</v>
      </c>
      <c r="BC8" s="266">
        <v>5940</v>
      </c>
      <c r="BD8" s="267">
        <v>36.6</v>
      </c>
    </row>
    <row r="9" spans="2:56" s="278" customFormat="1" ht="25.5">
      <c r="B9" s="266">
        <v>2</v>
      </c>
      <c r="C9" s="105" t="s">
        <v>55</v>
      </c>
      <c r="D9" s="267"/>
      <c r="E9" s="267"/>
      <c r="F9" s="267"/>
      <c r="G9" s="267">
        <v>2</v>
      </c>
      <c r="H9" s="268">
        <v>1</v>
      </c>
      <c r="I9" s="266">
        <v>1</v>
      </c>
      <c r="J9" s="266">
        <v>10000</v>
      </c>
      <c r="K9" s="266"/>
      <c r="L9" s="266"/>
      <c r="M9" s="266"/>
      <c r="N9" s="266"/>
      <c r="O9" s="269"/>
      <c r="P9" s="269"/>
      <c r="Q9" s="269"/>
      <c r="R9" s="269"/>
      <c r="S9" s="269"/>
      <c r="T9" s="269"/>
      <c r="U9" s="269"/>
      <c r="V9" s="269">
        <v>10.3</v>
      </c>
      <c r="W9" s="269"/>
      <c r="X9" s="269"/>
      <c r="Y9" s="269"/>
      <c r="Z9" s="269"/>
      <c r="AA9" s="269"/>
      <c r="AB9" s="271">
        <f>SUM(V9:AA9)</f>
        <v>10.3</v>
      </c>
      <c r="AC9" s="269">
        <v>12</v>
      </c>
      <c r="AD9" s="273">
        <v>14.021000000000001</v>
      </c>
      <c r="AE9" s="273"/>
      <c r="AF9" s="274">
        <v>18000</v>
      </c>
      <c r="AG9" s="269"/>
      <c r="AH9" s="269"/>
      <c r="AI9" s="276"/>
      <c r="AJ9" s="269"/>
      <c r="AK9" s="269"/>
      <c r="AL9" s="276"/>
      <c r="AM9" s="276"/>
      <c r="AN9" s="269"/>
      <c r="AO9" s="269"/>
      <c r="AP9" s="269">
        <f>SUM(AF9:AO9)</f>
        <v>18000</v>
      </c>
      <c r="AQ9" s="269"/>
      <c r="AR9" s="270">
        <v>34.700000000000003</v>
      </c>
      <c r="AS9" s="270"/>
      <c r="AT9" s="279"/>
      <c r="AU9" s="276"/>
      <c r="AV9" s="279"/>
      <c r="AW9" s="279"/>
      <c r="AX9" s="276"/>
      <c r="AY9" s="276"/>
      <c r="AZ9" s="279"/>
      <c r="BA9" s="279"/>
      <c r="BB9" s="277">
        <f>SUM(AR9:BA9)</f>
        <v>34.700000000000003</v>
      </c>
      <c r="BC9" s="266"/>
      <c r="BD9" s="267">
        <v>70.5</v>
      </c>
    </row>
    <row r="10" spans="2:56" s="278" customFormat="1" ht="25.5">
      <c r="B10" s="266">
        <v>3</v>
      </c>
      <c r="C10" s="105" t="s">
        <v>563</v>
      </c>
      <c r="D10" s="267"/>
      <c r="E10" s="267"/>
      <c r="F10" s="267"/>
      <c r="G10" s="267"/>
      <c r="H10" s="268"/>
      <c r="I10" s="266"/>
      <c r="J10" s="266"/>
      <c r="K10" s="266"/>
      <c r="L10" s="266"/>
      <c r="M10" s="266"/>
      <c r="N10" s="266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71"/>
      <c r="AC10" s="269"/>
      <c r="AD10" s="273"/>
      <c r="AE10" s="273"/>
      <c r="AF10" s="274"/>
      <c r="AG10" s="269"/>
      <c r="AH10" s="269"/>
      <c r="AI10" s="276"/>
      <c r="AJ10" s="269"/>
      <c r="AK10" s="269"/>
      <c r="AL10" s="276"/>
      <c r="AM10" s="667">
        <v>1000</v>
      </c>
      <c r="AN10" s="269"/>
      <c r="AO10" s="269"/>
      <c r="AP10" s="269"/>
      <c r="AQ10" s="269"/>
      <c r="AR10" s="270"/>
      <c r="AS10" s="270"/>
      <c r="AT10" s="270"/>
      <c r="AU10" s="276"/>
      <c r="AV10" s="270"/>
      <c r="AW10" s="270"/>
      <c r="AX10" s="276"/>
      <c r="AY10" s="275">
        <v>0.2</v>
      </c>
      <c r="AZ10" s="270"/>
      <c r="BA10" s="279"/>
      <c r="BB10" s="277"/>
      <c r="BC10" s="266"/>
      <c r="BD10" s="267"/>
    </row>
    <row r="11" spans="2:56" s="285" customFormat="1" ht="12.75">
      <c r="B11" s="627" t="s">
        <v>57</v>
      </c>
      <c r="C11" s="628"/>
      <c r="D11" s="281"/>
      <c r="E11" s="281"/>
      <c r="F11" s="281"/>
      <c r="G11" s="281"/>
      <c r="H11" s="268"/>
      <c r="I11" s="282"/>
      <c r="J11" s="282">
        <f>SUM(J8:J10)</f>
        <v>10000</v>
      </c>
      <c r="K11" s="282"/>
      <c r="L11" s="282">
        <f>SUM(L8:L10)</f>
        <v>1200</v>
      </c>
      <c r="M11" s="282">
        <f>SUM(M8:M10)</f>
        <v>0</v>
      </c>
      <c r="N11" s="282">
        <f>SUM(N8:N10)</f>
        <v>0</v>
      </c>
      <c r="O11" s="282"/>
      <c r="P11" s="282">
        <f>SUM(P8:P10)</f>
        <v>0</v>
      </c>
      <c r="Q11" s="282">
        <f>SUM(Q8:Q10)</f>
        <v>0</v>
      </c>
      <c r="R11" s="282">
        <f>SUM(R8:R10)</f>
        <v>1200</v>
      </c>
      <c r="S11" s="282">
        <f>SUM(S8:S10)</f>
        <v>0</v>
      </c>
      <c r="T11" s="282">
        <f>SUM(T8:T10)</f>
        <v>0</v>
      </c>
      <c r="U11" s="282">
        <f>SUM(U8:U10)</f>
        <v>0</v>
      </c>
      <c r="V11" s="282">
        <f>SUM(V8:V10)</f>
        <v>10.3</v>
      </c>
      <c r="W11" s="282">
        <f>SUM(W8:W10)</f>
        <v>0</v>
      </c>
      <c r="X11" s="282">
        <f>SUM(X8:X10)</f>
        <v>0</v>
      </c>
      <c r="Y11" s="282">
        <f>SUM(Y8:Y10)</f>
        <v>1.2</v>
      </c>
      <c r="Z11" s="282">
        <f>SUM(Z8:Z10)</f>
        <v>0</v>
      </c>
      <c r="AA11" s="282">
        <f>SUM(AA8:AA10)</f>
        <v>0</v>
      </c>
      <c r="AB11" s="282">
        <f>SUM(AB8:AB10)</f>
        <v>11.5</v>
      </c>
      <c r="AC11" s="282">
        <f>SUM(AC8:AC10)</f>
        <v>26</v>
      </c>
      <c r="AD11" s="282">
        <f>SUM(AD8:AD10)</f>
        <v>6914.0209999999997</v>
      </c>
      <c r="AE11" s="282"/>
      <c r="AF11" s="283">
        <f>SUM(AF8:AF10)</f>
        <v>19200</v>
      </c>
      <c r="AG11" s="284">
        <f>SUM(AG8:AG10)</f>
        <v>2100</v>
      </c>
      <c r="AH11" s="284">
        <f>SUM(AH8:AH10)</f>
        <v>0</v>
      </c>
      <c r="AI11" s="284">
        <f>SUM(AI8:AI10)</f>
        <v>600</v>
      </c>
      <c r="AJ11" s="284">
        <f>SUM(AJ8:AJ10)</f>
        <v>300</v>
      </c>
      <c r="AK11" s="284">
        <f>SUM(AK8:AK10)</f>
        <v>0</v>
      </c>
      <c r="AL11" s="284">
        <f>SUM(AL8:AL10)</f>
        <v>0</v>
      </c>
      <c r="AM11" s="284"/>
      <c r="AN11" s="666">
        <f>SUM(AN8:AN10)</f>
        <v>1500</v>
      </c>
      <c r="AO11" s="284">
        <f>SUM(AO8:AO10)</f>
        <v>1200</v>
      </c>
      <c r="AP11" s="284">
        <f>SUM(AP8:AP10)</f>
        <v>24900</v>
      </c>
      <c r="AQ11" s="284"/>
      <c r="AR11" s="284">
        <f>SUM(AR8:AR10)</f>
        <v>54.2</v>
      </c>
      <c r="AS11" s="284">
        <f>SUM(AS8:AS10)</f>
        <v>7.4</v>
      </c>
      <c r="AT11" s="284">
        <f>SUM(AT8:AT10)</f>
        <v>0</v>
      </c>
      <c r="AU11" s="284">
        <f>SUM(AU8:AU10)</f>
        <v>5.5</v>
      </c>
      <c r="AV11" s="284">
        <f>SUM(AV8:AV10)</f>
        <v>1.6</v>
      </c>
      <c r="AW11" s="284">
        <f>SUM(AW8:AW10)</f>
        <v>2.2000000000000002</v>
      </c>
      <c r="AX11" s="284">
        <f>SUM(AX8:AX10)</f>
        <v>0</v>
      </c>
      <c r="AY11" s="284"/>
      <c r="AZ11" s="284">
        <f>SUM(AZ8:AZ10)</f>
        <v>1.5</v>
      </c>
      <c r="BA11" s="284">
        <f>SUM(BA8:BA10)</f>
        <v>1</v>
      </c>
      <c r="BB11" s="284">
        <f>SUM(BB8:BB10)</f>
        <v>73.400000000000006</v>
      </c>
      <c r="BC11" s="284">
        <f>SUM(BC8:BC10)</f>
        <v>5940</v>
      </c>
      <c r="BD11" s="284">
        <f>SUM(BD8:BD10)</f>
        <v>107.1</v>
      </c>
    </row>
    <row r="12" spans="2:56" s="286" customFormat="1" ht="12.75">
      <c r="B12" s="266">
        <v>1</v>
      </c>
      <c r="C12" s="274" t="s">
        <v>471</v>
      </c>
      <c r="D12" s="267"/>
      <c r="E12" s="267"/>
      <c r="F12" s="267"/>
      <c r="G12" s="267"/>
      <c r="H12" s="268"/>
      <c r="I12" s="266"/>
      <c r="J12" s="266"/>
      <c r="K12" s="266"/>
      <c r="L12" s="266"/>
      <c r="M12" s="266"/>
      <c r="N12" s="266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71"/>
      <c r="AC12" s="269"/>
      <c r="AD12" s="273"/>
      <c r="AE12" s="273"/>
      <c r="AF12" s="269"/>
      <c r="AG12" s="269">
        <v>132</v>
      </c>
      <c r="AH12" s="269"/>
      <c r="AI12" s="269"/>
      <c r="AJ12" s="269"/>
      <c r="AK12" s="269"/>
      <c r="AL12" s="276"/>
      <c r="AM12" s="275">
        <v>10000</v>
      </c>
      <c r="AN12" s="269"/>
      <c r="AO12" s="269"/>
      <c r="AP12" s="269"/>
      <c r="AQ12" s="269"/>
      <c r="AR12" s="280"/>
      <c r="AS12" s="280">
        <v>0.15</v>
      </c>
      <c r="AT12" s="279"/>
      <c r="AU12" s="276"/>
      <c r="AV12" s="280"/>
      <c r="AW12" s="270"/>
      <c r="AX12" s="276"/>
      <c r="AY12" s="275">
        <v>4</v>
      </c>
      <c r="AZ12" s="280"/>
      <c r="BA12" s="270"/>
      <c r="BB12" s="277">
        <f>AR12+AS12+AT12+AU12+AV12+AW12+AX12+AZ12+BA12</f>
        <v>0.15</v>
      </c>
      <c r="BC12" s="266"/>
      <c r="BD12" s="267"/>
    </row>
    <row r="13" spans="2:56" s="289" customFormat="1" ht="12.75">
      <c r="B13" s="627" t="s">
        <v>59</v>
      </c>
      <c r="C13" s="628"/>
      <c r="D13" s="281"/>
      <c r="E13" s="284"/>
      <c r="F13" s="284"/>
      <c r="G13" s="281"/>
      <c r="H13" s="268"/>
      <c r="I13" s="284"/>
      <c r="J13" s="284">
        <f t="shared" ref="J13" si="0">SUM(B13:I13)</f>
        <v>0</v>
      </c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71"/>
      <c r="AC13" s="284"/>
      <c r="AD13" s="287"/>
      <c r="AE13" s="287"/>
      <c r="AF13" s="284"/>
      <c r="AG13" s="284">
        <f>SUM(AG12:AG12)</f>
        <v>132</v>
      </c>
      <c r="AH13" s="284">
        <f>SUM(AH12:AH12)</f>
        <v>0</v>
      </c>
      <c r="AI13" s="284">
        <f>SUM(AI12:AI12)</f>
        <v>0</v>
      </c>
      <c r="AJ13" s="284">
        <f>SUM(AJ12:AJ12)</f>
        <v>0</v>
      </c>
      <c r="AK13" s="284">
        <f>SUM(AK12:AK12)</f>
        <v>0</v>
      </c>
      <c r="AL13" s="284">
        <f>SUM(AL12:AL12)</f>
        <v>0</v>
      </c>
      <c r="AM13" s="284"/>
      <c r="AN13" s="284">
        <f>SUM(AN12:AN12)</f>
        <v>0</v>
      </c>
      <c r="AO13" s="284">
        <f>SUM(AO12:AO12)</f>
        <v>0</v>
      </c>
      <c r="AP13" s="284">
        <f>SUM(AP12:AP12)</f>
        <v>0</v>
      </c>
      <c r="AQ13" s="284"/>
      <c r="AR13" s="284">
        <f>SUM(AR12:AR12)</f>
        <v>0</v>
      </c>
      <c r="AS13" s="284">
        <f>SUM(AS12:AS12)</f>
        <v>0.15</v>
      </c>
      <c r="AT13" s="284">
        <f>SUM(AT12:AT12)</f>
        <v>0</v>
      </c>
      <c r="AU13" s="284">
        <f>SUM(AU12:AU12)</f>
        <v>0</v>
      </c>
      <c r="AV13" s="284">
        <f>SUM(AV12:AV12)</f>
        <v>0</v>
      </c>
      <c r="AW13" s="284">
        <f>SUM(AW12:AW12)</f>
        <v>0</v>
      </c>
      <c r="AX13" s="284">
        <f>SUM(AX12:AX12)</f>
        <v>0</v>
      </c>
      <c r="AY13" s="284"/>
      <c r="AZ13" s="284">
        <f>SUM(AZ12:AZ12)</f>
        <v>0</v>
      </c>
      <c r="BA13" s="284">
        <f>SUM(BA12:BA12)</f>
        <v>0</v>
      </c>
      <c r="BB13" s="277">
        <f t="shared" ref="BB13" si="1">AR13+AS13+AT13+AU13+AV13+AW13+AX13+AZ13+BA13</f>
        <v>0.15</v>
      </c>
      <c r="BC13" s="288"/>
      <c r="BD13" s="275"/>
    </row>
    <row r="14" spans="2:56" s="289" customFormat="1" ht="12.75">
      <c r="B14" s="629" t="s">
        <v>60</v>
      </c>
      <c r="C14" s="630"/>
      <c r="D14" s="271"/>
      <c r="E14" s="271"/>
      <c r="F14" s="271"/>
      <c r="G14" s="271"/>
      <c r="H14" s="271"/>
      <c r="I14" s="271"/>
      <c r="J14" s="271">
        <f>J11+J13</f>
        <v>10000</v>
      </c>
      <c r="K14" s="271">
        <f>K11+K13</f>
        <v>0</v>
      </c>
      <c r="L14" s="271">
        <f>L11+L13</f>
        <v>1200</v>
      </c>
      <c r="M14" s="271">
        <f>M11+M13</f>
        <v>0</v>
      </c>
      <c r="N14" s="271">
        <f>N11+N13</f>
        <v>0</v>
      </c>
      <c r="O14" s="271">
        <f>O11+O13</f>
        <v>0</v>
      </c>
      <c r="P14" s="271">
        <f>P11+P13</f>
        <v>0</v>
      </c>
      <c r="Q14" s="271">
        <f>Q11+Q13</f>
        <v>0</v>
      </c>
      <c r="R14" s="271">
        <f>R11+R13</f>
        <v>1200</v>
      </c>
      <c r="S14" s="271">
        <f>S11+S13</f>
        <v>0</v>
      </c>
      <c r="T14" s="271">
        <f>T11+T13</f>
        <v>0</v>
      </c>
      <c r="U14" s="271">
        <f>U11+U13</f>
        <v>0</v>
      </c>
      <c r="V14" s="271">
        <f>V11+V13</f>
        <v>10.3</v>
      </c>
      <c r="W14" s="271">
        <f>W11+W13</f>
        <v>0</v>
      </c>
      <c r="X14" s="271">
        <f>X11+X13</f>
        <v>0</v>
      </c>
      <c r="Y14" s="271">
        <f>Y11+Y13</f>
        <v>1.2</v>
      </c>
      <c r="Z14" s="271">
        <f>Z11+Z13</f>
        <v>0</v>
      </c>
      <c r="AA14" s="271">
        <f>AA11+AA13</f>
        <v>0</v>
      </c>
      <c r="AB14" s="271">
        <f>AB11+AB13</f>
        <v>11.5</v>
      </c>
      <c r="AC14" s="271">
        <f>AC11+AC13</f>
        <v>26</v>
      </c>
      <c r="AD14" s="271">
        <f>AD11+AD13</f>
        <v>6914.0209999999997</v>
      </c>
      <c r="AE14" s="271"/>
      <c r="AF14" s="271">
        <f>AF11+AF13</f>
        <v>19200</v>
      </c>
      <c r="AG14" s="271">
        <f>AG11+AG13</f>
        <v>2232</v>
      </c>
      <c r="AH14" s="271">
        <f>AH11+AH13</f>
        <v>0</v>
      </c>
      <c r="AI14" s="271">
        <f>AI11+AI13</f>
        <v>600</v>
      </c>
      <c r="AJ14" s="271">
        <f>AJ11+AJ13</f>
        <v>300</v>
      </c>
      <c r="AK14" s="271">
        <f>AK11+AK13</f>
        <v>0</v>
      </c>
      <c r="AL14" s="271">
        <f>AL11+AL13</f>
        <v>0</v>
      </c>
      <c r="AM14" s="271"/>
      <c r="AN14" s="271">
        <f>AN11+AN13</f>
        <v>1500</v>
      </c>
      <c r="AO14" s="271">
        <f>AO11+AO13</f>
        <v>1200</v>
      </c>
      <c r="AP14" s="271">
        <f>AP11+AP13</f>
        <v>24900</v>
      </c>
      <c r="AQ14" s="271"/>
      <c r="AR14" s="271">
        <f>AR11+AR13</f>
        <v>54.2</v>
      </c>
      <c r="AS14" s="271">
        <f>AS11+AS13</f>
        <v>7.5500000000000007</v>
      </c>
      <c r="AT14" s="271">
        <f>AT11+AT13</f>
        <v>0</v>
      </c>
      <c r="AU14" s="271">
        <f>AU11+AU13</f>
        <v>5.5</v>
      </c>
      <c r="AV14" s="271">
        <f>AV11+AV13</f>
        <v>1.6</v>
      </c>
      <c r="AW14" s="271">
        <f>AW11+AW13</f>
        <v>2.2000000000000002</v>
      </c>
      <c r="AX14" s="271">
        <f>AX11+AX13</f>
        <v>0</v>
      </c>
      <c r="AY14" s="271"/>
      <c r="AZ14" s="271">
        <f>AZ11+AZ13</f>
        <v>1.5</v>
      </c>
      <c r="BA14" s="271">
        <f>BA11+BA13</f>
        <v>1</v>
      </c>
      <c r="BB14" s="290">
        <f>BB11+BB13</f>
        <v>73.550000000000011</v>
      </c>
      <c r="BC14" s="271">
        <f>BC11+BC13</f>
        <v>5940</v>
      </c>
      <c r="BD14" s="271">
        <f>BD11+BD13</f>
        <v>107.1</v>
      </c>
    </row>
    <row r="15" spans="2:56">
      <c r="E15" s="255"/>
      <c r="AB15" s="291"/>
      <c r="AF15" s="292"/>
      <c r="AR15" s="293"/>
    </row>
    <row r="16" spans="2:56">
      <c r="E16" s="255"/>
      <c r="AB16" s="291"/>
    </row>
    <row r="17" spans="3:56" ht="15" customHeight="1">
      <c r="C17" s="624" t="s">
        <v>472</v>
      </c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</row>
    <row r="18" spans="3:56">
      <c r="C18" s="625"/>
      <c r="D18" s="625"/>
      <c r="E18" s="625"/>
      <c r="F18" s="625"/>
      <c r="G18" s="294"/>
      <c r="H18" s="294"/>
      <c r="P18" s="295"/>
      <c r="U18" s="291"/>
    </row>
    <row r="19" spans="3:56" ht="15" customHeight="1">
      <c r="C19" s="485" t="s">
        <v>473</v>
      </c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</row>
    <row r="20" spans="3:56">
      <c r="E20" s="255"/>
    </row>
  </sheetData>
  <mergeCells count="31">
    <mergeCell ref="C17:BD17"/>
    <mergeCell ref="C18:F18"/>
    <mergeCell ref="C19:BD19"/>
    <mergeCell ref="AR6:BB6"/>
    <mergeCell ref="BC6:BC7"/>
    <mergeCell ref="BD6:BD7"/>
    <mergeCell ref="B11:C11"/>
    <mergeCell ref="B13:C13"/>
    <mergeCell ref="B14:C14"/>
    <mergeCell ref="M6:N6"/>
    <mergeCell ref="O6:U6"/>
    <mergeCell ref="V6:AB6"/>
    <mergeCell ref="AC6:AC7"/>
    <mergeCell ref="AD6:AD7"/>
    <mergeCell ref="AF6:AP6"/>
    <mergeCell ref="D6:D7"/>
    <mergeCell ref="B2:BD2"/>
    <mergeCell ref="C3:E3"/>
    <mergeCell ref="B4:B7"/>
    <mergeCell ref="C4:C7"/>
    <mergeCell ref="D4:F5"/>
    <mergeCell ref="G4:AB4"/>
    <mergeCell ref="BB4:BD4"/>
    <mergeCell ref="G5:AB5"/>
    <mergeCell ref="AZ5:BB5"/>
    <mergeCell ref="BC5:BD5"/>
    <mergeCell ref="E6:E7"/>
    <mergeCell ref="F6:F7"/>
    <mergeCell ref="G6:H6"/>
    <mergeCell ref="I6:J6"/>
    <mergeCell ref="K6:L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2"/>
  <sheetViews>
    <sheetView workbookViewId="0">
      <selection activeCell="R11" sqref="R11"/>
    </sheetView>
  </sheetViews>
  <sheetFormatPr defaultRowHeight="15.75"/>
  <cols>
    <col min="1" max="1" width="5.28515625" style="40" customWidth="1"/>
    <col min="2" max="2" width="5.140625" style="40" customWidth="1"/>
    <col min="3" max="3" width="10.7109375" style="40" customWidth="1"/>
    <col min="4" max="4" width="16.85546875" style="40" customWidth="1"/>
    <col min="5" max="5" width="6.7109375" style="40" customWidth="1"/>
    <col min="6" max="28" width="5.85546875" style="40" customWidth="1"/>
    <col min="29" max="16384" width="9.140625" style="40"/>
  </cols>
  <sheetData>
    <row r="2" spans="2:28">
      <c r="B2" s="436" t="s">
        <v>475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62"/>
    </row>
    <row r="3" spans="2:28">
      <c r="B3" s="436" t="s">
        <v>495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62"/>
    </row>
    <row r="4" spans="2:28">
      <c r="B4" s="296"/>
      <c r="C4" s="296"/>
      <c r="D4" s="296"/>
      <c r="E4" s="296"/>
      <c r="F4" s="296"/>
      <c r="G4" s="296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</row>
    <row r="5" spans="2:28">
      <c r="B5" s="633" t="s">
        <v>90</v>
      </c>
      <c r="C5" s="634" t="s">
        <v>476</v>
      </c>
      <c r="D5" s="634" t="s">
        <v>477</v>
      </c>
      <c r="E5" s="634" t="s">
        <v>478</v>
      </c>
      <c r="F5" s="635" t="s">
        <v>479</v>
      </c>
      <c r="G5" s="637" t="s">
        <v>480</v>
      </c>
      <c r="H5" s="633" t="s">
        <v>322</v>
      </c>
      <c r="I5" s="633"/>
      <c r="J5" s="633"/>
      <c r="K5" s="633"/>
      <c r="L5" s="633"/>
      <c r="M5" s="633"/>
      <c r="N5" s="639" t="s">
        <v>481</v>
      </c>
      <c r="O5" s="640"/>
      <c r="P5" s="640"/>
      <c r="Q5" s="640"/>
      <c r="R5" s="640"/>
      <c r="S5" s="641"/>
      <c r="T5" s="633" t="s">
        <v>482</v>
      </c>
      <c r="U5" s="633"/>
      <c r="V5" s="633"/>
      <c r="W5" s="633"/>
      <c r="X5" s="633"/>
      <c r="Y5" s="633"/>
      <c r="Z5" s="635" t="s">
        <v>483</v>
      </c>
      <c r="AA5" s="634" t="s">
        <v>484</v>
      </c>
      <c r="AB5" s="297"/>
    </row>
    <row r="6" spans="2:28" ht="102.75">
      <c r="B6" s="633"/>
      <c r="C6" s="634"/>
      <c r="D6" s="634"/>
      <c r="E6" s="634"/>
      <c r="F6" s="636"/>
      <c r="G6" s="638"/>
      <c r="H6" s="298" t="s">
        <v>485</v>
      </c>
      <c r="I6" s="298" t="s">
        <v>7</v>
      </c>
      <c r="J6" s="298" t="s">
        <v>8</v>
      </c>
      <c r="K6" s="298" t="s">
        <v>6</v>
      </c>
      <c r="L6" s="298" t="s">
        <v>486</v>
      </c>
      <c r="M6" s="298" t="s">
        <v>24</v>
      </c>
      <c r="N6" s="298" t="s">
        <v>485</v>
      </c>
      <c r="O6" s="298" t="s">
        <v>7</v>
      </c>
      <c r="P6" s="298" t="s">
        <v>8</v>
      </c>
      <c r="Q6" s="298" t="s">
        <v>6</v>
      </c>
      <c r="R6" s="298" t="s">
        <v>486</v>
      </c>
      <c r="S6" s="298" t="s">
        <v>24</v>
      </c>
      <c r="T6" s="298" t="s">
        <v>485</v>
      </c>
      <c r="U6" s="298" t="s">
        <v>7</v>
      </c>
      <c r="V6" s="298" t="s">
        <v>8</v>
      </c>
      <c r="W6" s="298" t="s">
        <v>6</v>
      </c>
      <c r="X6" s="298" t="s">
        <v>486</v>
      </c>
      <c r="Y6" s="298" t="s">
        <v>24</v>
      </c>
      <c r="Z6" s="636"/>
      <c r="AA6" s="634"/>
      <c r="AB6" s="297"/>
    </row>
    <row r="7" spans="2:28" s="62" customFormat="1" ht="31.5">
      <c r="B7" s="401">
        <v>1</v>
      </c>
      <c r="C7" s="668" t="s">
        <v>574</v>
      </c>
      <c r="D7" s="669" t="s">
        <v>557</v>
      </c>
      <c r="E7" s="668">
        <v>2017</v>
      </c>
      <c r="F7" s="670">
        <v>2</v>
      </c>
      <c r="G7" s="671">
        <v>1</v>
      </c>
      <c r="H7" s="668"/>
      <c r="I7" s="668"/>
      <c r="J7" s="668">
        <v>1</v>
      </c>
      <c r="K7" s="668"/>
      <c r="L7" s="668"/>
      <c r="M7" s="668"/>
      <c r="N7" s="668"/>
      <c r="O7" s="668"/>
      <c r="P7" s="668">
        <v>4</v>
      </c>
      <c r="Q7" s="668"/>
      <c r="R7" s="668"/>
      <c r="S7" s="668"/>
      <c r="T7" s="668"/>
      <c r="U7" s="668"/>
      <c r="V7" s="668"/>
      <c r="W7" s="668"/>
      <c r="X7" s="668"/>
      <c r="Y7" s="668"/>
      <c r="Z7" s="670"/>
      <c r="AA7" s="668"/>
      <c r="AB7" s="672"/>
    </row>
    <row r="8" spans="2:28" s="305" customFormat="1" ht="22.5" customHeight="1">
      <c r="B8" s="299">
        <v>2</v>
      </c>
      <c r="C8" s="306" t="s">
        <v>487</v>
      </c>
      <c r="D8" s="307" t="s">
        <v>488</v>
      </c>
      <c r="E8" s="301">
        <v>2018</v>
      </c>
      <c r="F8" s="302"/>
      <c r="G8" s="299">
        <v>1</v>
      </c>
      <c r="H8" s="88"/>
      <c r="I8" s="88"/>
      <c r="J8" s="88">
        <v>1</v>
      </c>
      <c r="K8" s="88"/>
      <c r="L8" s="88"/>
      <c r="M8" s="88"/>
      <c r="N8" s="88"/>
      <c r="O8" s="88"/>
      <c r="P8" s="88">
        <v>46.5</v>
      </c>
      <c r="Q8" s="88"/>
      <c r="R8" s="88"/>
      <c r="S8" s="88"/>
      <c r="T8" s="88"/>
      <c r="U8" s="88"/>
      <c r="V8" s="88"/>
      <c r="W8" s="88"/>
      <c r="X8" s="88"/>
      <c r="Y8" s="88"/>
      <c r="Z8" s="88"/>
      <c r="AA8" s="303"/>
      <c r="AB8" s="304"/>
    </row>
    <row r="9" spans="2:28" s="305" customFormat="1" ht="25.5">
      <c r="B9" s="401">
        <v>3</v>
      </c>
      <c r="C9" s="300" t="s">
        <v>489</v>
      </c>
      <c r="D9" s="300" t="s">
        <v>490</v>
      </c>
      <c r="E9" s="301">
        <v>2007</v>
      </c>
      <c r="F9" s="302"/>
      <c r="G9" s="299">
        <v>1.7</v>
      </c>
      <c r="H9" s="88"/>
      <c r="I9" s="88"/>
      <c r="J9" s="88">
        <v>1.7</v>
      </c>
      <c r="K9" s="88"/>
      <c r="L9" s="88"/>
      <c r="M9" s="88"/>
      <c r="N9" s="88"/>
      <c r="O9" s="88"/>
      <c r="P9" s="88">
        <v>46.2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7"/>
      <c r="AB9" s="304"/>
    </row>
    <row r="10" spans="2:28" s="305" customFormat="1" ht="25.5">
      <c r="B10" s="299">
        <v>4</v>
      </c>
      <c r="C10" s="673" t="s">
        <v>491</v>
      </c>
      <c r="D10" s="309" t="s">
        <v>492</v>
      </c>
      <c r="E10" s="301">
        <v>2022</v>
      </c>
      <c r="F10" s="302">
        <v>0.8</v>
      </c>
      <c r="G10" s="299">
        <v>0.8</v>
      </c>
      <c r="H10" s="88"/>
      <c r="I10" s="88"/>
      <c r="J10" s="88">
        <v>0.8</v>
      </c>
      <c r="K10" s="88"/>
      <c r="L10" s="88"/>
      <c r="M10" s="88"/>
      <c r="N10" s="88"/>
      <c r="O10" s="88"/>
      <c r="P10" s="88">
        <v>4.8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308"/>
      <c r="AB10" s="304"/>
    </row>
    <row r="11" spans="2:28" s="305" customFormat="1" ht="29.25" customHeight="1">
      <c r="B11" s="642" t="s">
        <v>60</v>
      </c>
      <c r="C11" s="643"/>
      <c r="D11" s="644"/>
      <c r="E11" s="310"/>
      <c r="F11" s="311">
        <f>SUM(F8:F10)</f>
        <v>0.8</v>
      </c>
      <c r="G11" s="311">
        <f>SUM(G8:G10)</f>
        <v>3.5</v>
      </c>
      <c r="H11" s="311">
        <f>SUM(H8:H10)</f>
        <v>0</v>
      </c>
      <c r="I11" s="311">
        <f>SUM(I8:I10)</f>
        <v>0</v>
      </c>
      <c r="J11" s="311">
        <f>SUM(J8:J10)</f>
        <v>3.5</v>
      </c>
      <c r="K11" s="311">
        <f>SUM(K8:K10)</f>
        <v>0</v>
      </c>
      <c r="L11" s="311">
        <f>SUM(L8:L10)</f>
        <v>0</v>
      </c>
      <c r="M11" s="311">
        <f>SUM(M8:M10)</f>
        <v>0</v>
      </c>
      <c r="N11" s="311">
        <f>SUM(N8:N10)</f>
        <v>0</v>
      </c>
      <c r="O11" s="311">
        <f>SUM(O8:O10)</f>
        <v>0</v>
      </c>
      <c r="P11" s="311">
        <f>SUM(P8:P10)</f>
        <v>97.5</v>
      </c>
      <c r="Q11" s="311">
        <f>SUM(Q8:Q10)</f>
        <v>0</v>
      </c>
      <c r="R11" s="311">
        <f>SUM(R8:R10)</f>
        <v>0</v>
      </c>
      <c r="S11" s="311">
        <f>SUM(S8:S10)</f>
        <v>0</v>
      </c>
      <c r="T11" s="311">
        <f>SUM(T8:T10)</f>
        <v>0</v>
      </c>
      <c r="U11" s="311">
        <f>SUM(U8:U10)</f>
        <v>0</v>
      </c>
      <c r="V11" s="311">
        <f>SUM(V8:V10)</f>
        <v>0</v>
      </c>
      <c r="W11" s="311">
        <f>SUM(W8:W10)</f>
        <v>0</v>
      </c>
      <c r="X11" s="311">
        <f>SUM(X8:X10)</f>
        <v>0</v>
      </c>
      <c r="Y11" s="311"/>
      <c r="Z11" s="311"/>
      <c r="AA11" s="312"/>
      <c r="AB11" s="304"/>
    </row>
    <row r="12" spans="2:28"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</row>
    <row r="13" spans="2:28"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</row>
    <row r="14" spans="2:28">
      <c r="B14" s="297"/>
      <c r="C14" s="297"/>
      <c r="D14" s="645" t="s">
        <v>493</v>
      </c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45"/>
      <c r="S14" s="645"/>
      <c r="T14" s="645"/>
      <c r="U14" s="645"/>
      <c r="V14" s="645"/>
      <c r="W14" s="297"/>
      <c r="X14" s="297"/>
      <c r="Y14" s="297"/>
      <c r="Z14" s="297"/>
      <c r="AA14" s="297"/>
      <c r="AB14" s="297"/>
    </row>
    <row r="15" spans="2:28"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2:28">
      <c r="B16" s="297"/>
      <c r="C16" s="297"/>
      <c r="D16" s="645" t="s">
        <v>494</v>
      </c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297"/>
      <c r="X16" s="297"/>
      <c r="Y16" s="297"/>
      <c r="Z16" s="297"/>
      <c r="AA16" s="297"/>
      <c r="AB16" s="297"/>
    </row>
    <row r="17" spans="2:28"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2:28"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</row>
    <row r="19" spans="2:28"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2:28"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2:28"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2:28"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</row>
  </sheetData>
  <mergeCells count="16">
    <mergeCell ref="Z5:Z6"/>
    <mergeCell ref="AA5:AA6"/>
    <mergeCell ref="B11:D11"/>
    <mergeCell ref="D14:V14"/>
    <mergeCell ref="D16:V16"/>
    <mergeCell ref="B2:X2"/>
    <mergeCell ref="B3:X3"/>
    <mergeCell ref="B5:B6"/>
    <mergeCell ref="C5:C6"/>
    <mergeCell ref="D5:D6"/>
    <mergeCell ref="E5:E6"/>
    <mergeCell ref="F5:F6"/>
    <mergeCell ref="G5:G6"/>
    <mergeCell ref="H5:M5"/>
    <mergeCell ref="N5:S5"/>
    <mergeCell ref="T5:Y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abSelected="1" topLeftCell="A4" workbookViewId="0">
      <selection activeCell="S17" sqref="S17"/>
    </sheetView>
  </sheetViews>
  <sheetFormatPr defaultRowHeight="15.75"/>
  <cols>
    <col min="1" max="1" width="4.85546875" style="40" customWidth="1"/>
    <col min="2" max="2" width="14.85546875" style="40" customWidth="1"/>
    <col min="3" max="3" width="9" style="359" customWidth="1"/>
    <col min="4" max="4" width="5.42578125" style="40" customWidth="1"/>
    <col min="5" max="6" width="6" style="40" customWidth="1"/>
    <col min="7" max="7" width="8.28515625" style="40" customWidth="1"/>
    <col min="8" max="8" width="7.140625" style="40" customWidth="1"/>
    <col min="9" max="9" width="4.85546875" style="40" customWidth="1"/>
    <col min="10" max="11" width="4.28515625" style="40" customWidth="1"/>
    <col min="12" max="12" width="3.7109375" style="40" customWidth="1"/>
    <col min="13" max="17" width="3.28515625" style="40" customWidth="1"/>
    <col min="18" max="18" width="7.5703125" style="40" customWidth="1"/>
    <col min="19" max="19" width="8.5703125" style="40" customWidth="1"/>
    <col min="20" max="20" width="5.7109375" style="40" customWidth="1"/>
    <col min="21" max="24" width="3.42578125" style="40" customWidth="1"/>
    <col min="25" max="16384" width="9.140625" style="40"/>
  </cols>
  <sheetData>
    <row r="2" spans="1:24">
      <c r="A2" s="436" t="s">
        <v>513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</row>
    <row r="3" spans="1:24">
      <c r="A3" s="313"/>
      <c r="B3" s="314" t="s">
        <v>144</v>
      </c>
      <c r="C3" s="315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3"/>
      <c r="Q3" s="313"/>
      <c r="R3" s="313"/>
      <c r="S3" s="313"/>
      <c r="T3" s="313"/>
      <c r="U3" s="313"/>
      <c r="V3" s="313"/>
    </row>
    <row r="4" spans="1:24">
      <c r="A4" s="646" t="s">
        <v>90</v>
      </c>
      <c r="B4" s="646" t="s">
        <v>496</v>
      </c>
      <c r="C4" s="647" t="s">
        <v>497</v>
      </c>
      <c r="D4" s="648" t="s">
        <v>498</v>
      </c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9" t="s">
        <v>499</v>
      </c>
      <c r="Q4" s="458" t="s">
        <v>500</v>
      </c>
      <c r="R4" s="458"/>
      <c r="S4" s="458"/>
      <c r="T4" s="458"/>
      <c r="U4" s="458"/>
      <c r="V4" s="458" t="s">
        <v>501</v>
      </c>
      <c r="W4" s="458"/>
      <c r="X4" s="458"/>
    </row>
    <row r="5" spans="1:24">
      <c r="A5" s="646"/>
      <c r="B5" s="646"/>
      <c r="C5" s="647"/>
      <c r="D5" s="317"/>
      <c r="E5" s="652" t="s">
        <v>7</v>
      </c>
      <c r="F5" s="653"/>
      <c r="G5" s="652" t="s">
        <v>8</v>
      </c>
      <c r="H5" s="653"/>
      <c r="I5" s="654"/>
      <c r="J5" s="655" t="s">
        <v>502</v>
      </c>
      <c r="K5" s="656"/>
      <c r="L5" s="657"/>
      <c r="M5" s="317"/>
      <c r="N5" s="317"/>
      <c r="O5" s="317"/>
      <c r="P5" s="650"/>
      <c r="Q5" s="100"/>
      <c r="R5" s="100"/>
      <c r="S5" s="100"/>
      <c r="T5" s="100"/>
      <c r="U5" s="100"/>
      <c r="V5" s="100"/>
      <c r="W5" s="100"/>
      <c r="X5" s="100"/>
    </row>
    <row r="6" spans="1:24" ht="141">
      <c r="A6" s="646"/>
      <c r="B6" s="646"/>
      <c r="C6" s="647"/>
      <c r="D6" s="65" t="s">
        <v>485</v>
      </c>
      <c r="E6" s="65" t="s">
        <v>503</v>
      </c>
      <c r="F6" s="65" t="s">
        <v>504</v>
      </c>
      <c r="G6" s="65" t="s">
        <v>503</v>
      </c>
      <c r="H6" s="65" t="s">
        <v>505</v>
      </c>
      <c r="I6" s="65" t="s">
        <v>506</v>
      </c>
      <c r="J6" s="65" t="s">
        <v>503</v>
      </c>
      <c r="K6" s="65" t="s">
        <v>504</v>
      </c>
      <c r="L6" s="65" t="s">
        <v>506</v>
      </c>
      <c r="M6" s="64" t="s">
        <v>9</v>
      </c>
      <c r="N6" s="65" t="s">
        <v>507</v>
      </c>
      <c r="O6" s="65" t="s">
        <v>24</v>
      </c>
      <c r="P6" s="651"/>
      <c r="Q6" s="65" t="s">
        <v>485</v>
      </c>
      <c r="R6" s="65" t="s">
        <v>7</v>
      </c>
      <c r="S6" s="318" t="s">
        <v>8</v>
      </c>
      <c r="T6" s="65" t="s">
        <v>502</v>
      </c>
      <c r="U6" s="64" t="s">
        <v>9</v>
      </c>
      <c r="V6" s="65" t="s">
        <v>485</v>
      </c>
      <c r="W6" s="65" t="s">
        <v>7</v>
      </c>
      <c r="X6" s="318" t="s">
        <v>8</v>
      </c>
    </row>
    <row r="7" spans="1:24">
      <c r="A7" s="92"/>
      <c r="B7" s="92" t="s">
        <v>352</v>
      </c>
      <c r="C7" s="319">
        <v>1</v>
      </c>
      <c r="D7" s="92">
        <v>2</v>
      </c>
      <c r="E7" s="92">
        <v>3</v>
      </c>
      <c r="F7" s="92"/>
      <c r="G7" s="92">
        <v>4</v>
      </c>
      <c r="H7" s="92"/>
      <c r="I7" s="92"/>
      <c r="J7" s="92">
        <v>5</v>
      </c>
      <c r="K7" s="92"/>
      <c r="L7" s="92"/>
      <c r="M7" s="92">
        <v>6</v>
      </c>
      <c r="N7" s="92">
        <v>7</v>
      </c>
      <c r="O7" s="92">
        <v>8</v>
      </c>
      <c r="P7" s="92">
        <v>9</v>
      </c>
      <c r="Q7" s="92">
        <v>10</v>
      </c>
      <c r="R7" s="92">
        <v>11</v>
      </c>
      <c r="S7" s="92">
        <v>12</v>
      </c>
      <c r="T7" s="92">
        <v>13</v>
      </c>
      <c r="U7" s="92">
        <v>14</v>
      </c>
      <c r="V7" s="92">
        <v>20</v>
      </c>
      <c r="W7" s="92">
        <v>21</v>
      </c>
      <c r="X7" s="92">
        <v>22</v>
      </c>
    </row>
    <row r="8" spans="1:24" s="305" customFormat="1" ht="14.25">
      <c r="A8" s="320" t="s">
        <v>508</v>
      </c>
      <c r="B8" s="658" t="s">
        <v>509</v>
      </c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660"/>
    </row>
    <row r="9" spans="1:24" s="305" customFormat="1" ht="28.5">
      <c r="A9" s="321">
        <v>1</v>
      </c>
      <c r="B9" s="322" t="s">
        <v>55</v>
      </c>
      <c r="C9" s="323">
        <v>1.8</v>
      </c>
      <c r="D9" s="324"/>
      <c r="E9" s="325"/>
      <c r="F9" s="325"/>
      <c r="G9" s="325">
        <v>1.8</v>
      </c>
      <c r="H9" s="325">
        <v>1.8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>
        <v>45</v>
      </c>
      <c r="T9" s="325"/>
      <c r="U9" s="325"/>
      <c r="V9" s="324"/>
      <c r="W9" s="326"/>
      <c r="X9" s="326"/>
    </row>
    <row r="10" spans="1:24" s="305" customFormat="1" ht="28.5">
      <c r="A10" s="321">
        <v>2</v>
      </c>
      <c r="B10" s="327" t="s">
        <v>56</v>
      </c>
      <c r="C10" s="323">
        <v>1.7</v>
      </c>
      <c r="D10" s="324"/>
      <c r="E10" s="325"/>
      <c r="F10" s="325"/>
      <c r="G10" s="325">
        <v>1.9</v>
      </c>
      <c r="H10" s="325">
        <v>1.9</v>
      </c>
      <c r="I10" s="328"/>
      <c r="J10" s="325"/>
      <c r="K10" s="325"/>
      <c r="L10" s="325"/>
      <c r="M10" s="325"/>
      <c r="N10" s="325"/>
      <c r="O10" s="325"/>
      <c r="P10" s="325"/>
      <c r="Q10" s="325"/>
      <c r="R10" s="325"/>
      <c r="S10" s="325">
        <v>46.2</v>
      </c>
      <c r="T10" s="325"/>
      <c r="U10" s="325"/>
      <c r="V10" s="324"/>
      <c r="W10" s="326"/>
      <c r="X10" s="326"/>
    </row>
    <row r="11" spans="1:24" s="305" customFormat="1" ht="28.5">
      <c r="A11" s="321">
        <v>3</v>
      </c>
      <c r="B11" s="327" t="s">
        <v>54</v>
      </c>
      <c r="C11" s="323">
        <v>0.8</v>
      </c>
      <c r="D11" s="324"/>
      <c r="E11" s="325"/>
      <c r="F11" s="325"/>
      <c r="G11" s="325">
        <v>0.8</v>
      </c>
      <c r="H11" s="325">
        <v>0.8</v>
      </c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>
        <v>4.8</v>
      </c>
      <c r="T11" s="325"/>
      <c r="U11" s="325"/>
      <c r="V11" s="324"/>
      <c r="W11" s="326"/>
      <c r="X11" s="326"/>
    </row>
    <row r="12" spans="1:24" s="305" customFormat="1" ht="28.5">
      <c r="A12" s="321"/>
      <c r="B12" s="327" t="s">
        <v>563</v>
      </c>
      <c r="C12" s="323">
        <v>0.1</v>
      </c>
      <c r="D12" s="324"/>
      <c r="E12" s="325"/>
      <c r="F12" s="325"/>
      <c r="G12" s="325">
        <v>0.1</v>
      </c>
      <c r="H12" s="325">
        <v>0.1</v>
      </c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>
        <v>0.5</v>
      </c>
      <c r="T12" s="325"/>
      <c r="U12" s="325"/>
      <c r="V12" s="324"/>
      <c r="W12" s="326"/>
      <c r="X12" s="326"/>
    </row>
    <row r="13" spans="1:24" s="305" customFormat="1" ht="14.25">
      <c r="A13" s="321"/>
      <c r="B13" s="327"/>
      <c r="C13" s="323"/>
      <c r="D13" s="324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4"/>
      <c r="W13" s="326"/>
      <c r="X13" s="326"/>
    </row>
    <row r="14" spans="1:24" s="305" customFormat="1" ht="14.25">
      <c r="A14" s="321">
        <v>4</v>
      </c>
      <c r="B14" s="329"/>
      <c r="C14" s="323"/>
      <c r="D14" s="324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4"/>
      <c r="W14" s="326"/>
      <c r="X14" s="326"/>
    </row>
    <row r="15" spans="1:24" s="332" customFormat="1" ht="14.25">
      <c r="A15" s="661" t="s">
        <v>57</v>
      </c>
      <c r="B15" s="662"/>
      <c r="C15" s="330">
        <f>SUM(C9:C14)</f>
        <v>4.3999999999999995</v>
      </c>
      <c r="D15" s="331">
        <f>SUM(D9:D14)</f>
        <v>0</v>
      </c>
      <c r="E15" s="331">
        <f>SUM(E9:E14)</f>
        <v>0</v>
      </c>
      <c r="F15" s="331">
        <f>SUM(F9:F14)</f>
        <v>0</v>
      </c>
      <c r="G15" s="331">
        <f>SUM(G9:G14)</f>
        <v>4.5999999999999996</v>
      </c>
      <c r="H15" s="331">
        <f>SUM(H9:H14)</f>
        <v>4.5999999999999996</v>
      </c>
      <c r="I15" s="331">
        <f>SUM(I9:I14)</f>
        <v>0</v>
      </c>
      <c r="J15" s="331">
        <f>SUM(J9:J14)</f>
        <v>0</v>
      </c>
      <c r="K15" s="331">
        <f>SUM(K9:K14)</f>
        <v>0</v>
      </c>
      <c r="L15" s="331">
        <f>SUM(L9:L14)</f>
        <v>0</v>
      </c>
      <c r="M15" s="331">
        <f>SUM(M9:M14)</f>
        <v>0</v>
      </c>
      <c r="N15" s="331">
        <f>SUM(N9:N14)</f>
        <v>0</v>
      </c>
      <c r="O15" s="331">
        <f>SUM(O9:O14)</f>
        <v>0</v>
      </c>
      <c r="P15" s="331">
        <f>SUM(P9:P14)</f>
        <v>0</v>
      </c>
      <c r="Q15" s="331">
        <f>SUM(Q9:Q14)</f>
        <v>0</v>
      </c>
      <c r="R15" s="331">
        <f>SUM(R9:R14)</f>
        <v>0</v>
      </c>
      <c r="S15" s="331">
        <f>SUM(S9:S14)</f>
        <v>96.5</v>
      </c>
      <c r="T15" s="331">
        <f>SUM(T9:T14)</f>
        <v>0</v>
      </c>
      <c r="U15" s="331">
        <f>SUM(U9:U14)</f>
        <v>0</v>
      </c>
      <c r="V15" s="331">
        <f>SUM(V9:V14)</f>
        <v>0</v>
      </c>
      <c r="W15" s="331">
        <f>SUM(W9:W14)</f>
        <v>0</v>
      </c>
      <c r="X15" s="331">
        <f>SUM(X9:X14)</f>
        <v>0</v>
      </c>
    </row>
    <row r="16" spans="1:24" s="305" customFormat="1" ht="19.5" customHeight="1">
      <c r="A16" s="321">
        <v>10</v>
      </c>
      <c r="B16" s="324" t="s">
        <v>557</v>
      </c>
      <c r="C16" s="333">
        <v>1</v>
      </c>
      <c r="D16" s="324"/>
      <c r="E16" s="334"/>
      <c r="F16" s="334"/>
      <c r="G16" s="337">
        <v>1</v>
      </c>
      <c r="H16" s="337">
        <v>1</v>
      </c>
      <c r="I16" s="325"/>
      <c r="J16" s="325"/>
      <c r="K16" s="325"/>
      <c r="L16" s="325"/>
      <c r="M16" s="325"/>
      <c r="N16" s="325"/>
      <c r="O16" s="325"/>
      <c r="P16" s="325"/>
      <c r="Q16" s="325"/>
      <c r="R16" s="335"/>
      <c r="S16" s="336">
        <v>4</v>
      </c>
      <c r="T16" s="325"/>
      <c r="U16" s="325"/>
      <c r="V16" s="324"/>
      <c r="W16" s="326"/>
      <c r="X16" s="326"/>
    </row>
    <row r="17" spans="1:24" s="305" customFormat="1" ht="14.25">
      <c r="A17" s="321">
        <v>11</v>
      </c>
      <c r="B17" s="324" t="s">
        <v>575</v>
      </c>
      <c r="C17" s="339">
        <v>0.3</v>
      </c>
      <c r="D17" s="324"/>
      <c r="E17" s="325"/>
      <c r="F17" s="328">
        <f>C17-0.05</f>
        <v>0.25</v>
      </c>
      <c r="G17" s="338">
        <v>0.3</v>
      </c>
      <c r="H17" s="338">
        <v>0.25</v>
      </c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36">
        <v>0.4</v>
      </c>
      <c r="T17" s="325"/>
      <c r="U17" s="325"/>
      <c r="V17" s="324"/>
      <c r="W17" s="326"/>
      <c r="X17" s="326"/>
    </row>
    <row r="18" spans="1:24" s="305" customFormat="1" ht="14.25">
      <c r="A18" s="661" t="s">
        <v>59</v>
      </c>
      <c r="B18" s="662"/>
      <c r="C18" s="340">
        <f>SUM(C15:C17)</f>
        <v>5.6999999999999993</v>
      </c>
      <c r="D18" s="331"/>
      <c r="E18" s="341">
        <f>SUM(E16:E17)</f>
        <v>0</v>
      </c>
      <c r="F18" s="341">
        <f>SUM(F16:F17)</f>
        <v>0.25</v>
      </c>
      <c r="G18" s="341">
        <f>SUM(G16:G17)</f>
        <v>1.3</v>
      </c>
      <c r="H18" s="341">
        <f>SUM(H16:H17)</f>
        <v>1.25</v>
      </c>
      <c r="I18" s="342">
        <f>SUM(I16:I17)</f>
        <v>0</v>
      </c>
      <c r="J18" s="342">
        <f>SUM(J16:J17)</f>
        <v>0</v>
      </c>
      <c r="K18" s="342">
        <f>SUM(K16:K17)</f>
        <v>0</v>
      </c>
      <c r="L18" s="343">
        <f>SUM(L16:L17)</f>
        <v>0</v>
      </c>
      <c r="M18" s="343">
        <f>SUM(M16:M17)</f>
        <v>0</v>
      </c>
      <c r="N18" s="343">
        <f>SUM(N16:N17)</f>
        <v>0</v>
      </c>
      <c r="O18" s="343">
        <f>SUM(O16:O17)</f>
        <v>0</v>
      </c>
      <c r="P18" s="343">
        <f>SUM(P16:P17)</f>
        <v>0</v>
      </c>
      <c r="Q18" s="343">
        <f>SUM(Q16:Q17)</f>
        <v>0</v>
      </c>
      <c r="R18" s="344">
        <f>SUM(R16:R17)</f>
        <v>0</v>
      </c>
      <c r="S18" s="345">
        <f>SUM(S16:S17)</f>
        <v>4.4000000000000004</v>
      </c>
      <c r="T18" s="346"/>
      <c r="U18" s="346"/>
      <c r="V18" s="331"/>
      <c r="W18" s="347"/>
      <c r="X18" s="347"/>
    </row>
    <row r="19" spans="1:24" s="305" customFormat="1" ht="14.25">
      <c r="A19" s="663" t="s">
        <v>510</v>
      </c>
      <c r="B19" s="664"/>
      <c r="C19" s="348">
        <f>C15+C18</f>
        <v>10.099999999999998</v>
      </c>
      <c r="D19" s="349">
        <f>D15+D18</f>
        <v>0</v>
      </c>
      <c r="E19" s="350">
        <f>E15+E18</f>
        <v>0</v>
      </c>
      <c r="F19" s="350">
        <f>F15+F18</f>
        <v>0.25</v>
      </c>
      <c r="G19" s="351">
        <f>G15+G18</f>
        <v>5.8999999999999995</v>
      </c>
      <c r="H19" s="351">
        <f>H15+H18</f>
        <v>5.85</v>
      </c>
      <c r="I19" s="350">
        <f>I15+I18</f>
        <v>0</v>
      </c>
      <c r="J19" s="352">
        <f>J15+J18</f>
        <v>0</v>
      </c>
      <c r="K19" s="352">
        <f>K15+K18</f>
        <v>0</v>
      </c>
      <c r="L19" s="352">
        <f>L15+L18</f>
        <v>0</v>
      </c>
      <c r="M19" s="352">
        <f>M15+M18</f>
        <v>0</v>
      </c>
      <c r="N19" s="352">
        <f>N15+N18</f>
        <v>0</v>
      </c>
      <c r="O19" s="352">
        <f>O15+O18</f>
        <v>0</v>
      </c>
      <c r="P19" s="352">
        <f>P15+P18</f>
        <v>0</v>
      </c>
      <c r="Q19" s="352">
        <f>Q15+Q18</f>
        <v>0</v>
      </c>
      <c r="R19" s="353">
        <f>R15+R18</f>
        <v>0</v>
      </c>
      <c r="S19" s="353">
        <f>S15+S18</f>
        <v>100.9</v>
      </c>
      <c r="T19" s="352">
        <f>T15+T18</f>
        <v>0</v>
      </c>
      <c r="U19" s="352">
        <f>U15+U18</f>
        <v>0</v>
      </c>
      <c r="V19" s="352">
        <f>V15+V18</f>
        <v>0</v>
      </c>
      <c r="W19" s="352">
        <f>W15+W18</f>
        <v>0</v>
      </c>
      <c r="X19" s="352">
        <f>X15+X18</f>
        <v>0</v>
      </c>
    </row>
    <row r="20" spans="1:24">
      <c r="A20" s="354"/>
      <c r="B20" s="354"/>
      <c r="C20" s="355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</row>
    <row r="21" spans="1:24">
      <c r="C21" s="357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200"/>
      <c r="T21" s="358"/>
      <c r="U21" s="358"/>
      <c r="V21" s="358"/>
      <c r="W21" s="358"/>
    </row>
    <row r="22" spans="1:24">
      <c r="B22" s="436" t="s">
        <v>511</v>
      </c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</row>
    <row r="23" spans="1:24"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</row>
    <row r="24" spans="1:24">
      <c r="C24" s="436" t="s">
        <v>512</v>
      </c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</row>
    <row r="25" spans="1:24">
      <c r="S25" s="199"/>
    </row>
  </sheetData>
  <mergeCells count="18">
    <mergeCell ref="E23:Q23"/>
    <mergeCell ref="C24:R24"/>
    <mergeCell ref="J5:L5"/>
    <mergeCell ref="B8:X8"/>
    <mergeCell ref="A15:B15"/>
    <mergeCell ref="A18:B18"/>
    <mergeCell ref="A19:B19"/>
    <mergeCell ref="B22:S22"/>
    <mergeCell ref="A2:X2"/>
    <mergeCell ref="A4:A6"/>
    <mergeCell ref="B4:B6"/>
    <mergeCell ref="C4:C6"/>
    <mergeCell ref="D4:O4"/>
    <mergeCell ref="P4:P6"/>
    <mergeCell ref="Q4:U4"/>
    <mergeCell ref="V4:X4"/>
    <mergeCell ref="E5:F5"/>
    <mergeCell ref="G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69"/>
  <sheetViews>
    <sheetView topLeftCell="A13" workbookViewId="0">
      <selection activeCell="BG25" sqref="BG25"/>
    </sheetView>
  </sheetViews>
  <sheetFormatPr defaultColWidth="7" defaultRowHeight="15.75"/>
  <cols>
    <col min="1" max="1" width="7" style="1"/>
    <col min="2" max="2" width="7.140625" style="1" bestFit="1" customWidth="1"/>
    <col min="3" max="3" width="16.85546875" style="1" customWidth="1"/>
    <col min="4" max="4" width="7.140625" style="378" bestFit="1" customWidth="1"/>
    <col min="5" max="44" width="0" style="1" hidden="1" customWidth="1"/>
    <col min="45" max="45" width="5.7109375" style="1" hidden="1" customWidth="1"/>
    <col min="46" max="46" width="5.28515625" style="1" hidden="1" customWidth="1"/>
    <col min="47" max="47" width="4" style="1" hidden="1" customWidth="1"/>
    <col min="48" max="48" width="5.7109375" style="1" hidden="1" customWidth="1"/>
    <col min="49" max="49" width="4.140625" style="1" hidden="1" customWidth="1"/>
    <col min="50" max="50" width="4.7109375" style="1" hidden="1" customWidth="1"/>
    <col min="51" max="51" width="4.42578125" style="1" hidden="1" customWidth="1"/>
    <col min="52" max="52" width="5.85546875" style="1" hidden="1" customWidth="1"/>
    <col min="53" max="53" width="2.5703125" style="1" hidden="1" customWidth="1"/>
    <col min="54" max="54" width="8.28515625" style="1" bestFit="1" customWidth="1"/>
    <col min="55" max="58" width="7.140625" style="1" bestFit="1" customWidth="1"/>
    <col min="59" max="59" width="8.28515625" style="1" bestFit="1" customWidth="1"/>
    <col min="60" max="60" width="7.140625" style="1" customWidth="1"/>
    <col min="61" max="62" width="7.140625" style="1" bestFit="1" customWidth="1"/>
    <col min="63" max="63" width="8.7109375" style="1" bestFit="1" customWidth="1"/>
    <col min="64" max="64" width="7.140625" style="1" bestFit="1" customWidth="1"/>
    <col min="65" max="65" width="9.42578125" style="1" customWidth="1"/>
    <col min="66" max="68" width="7.140625" style="1" bestFit="1" customWidth="1"/>
    <col min="69" max="69" width="10.85546875" style="1" bestFit="1" customWidth="1"/>
    <col min="70" max="70" width="6.7109375" style="1" customWidth="1"/>
    <col min="71" max="71" width="8" style="1" customWidth="1"/>
    <col min="72" max="73" width="6.7109375" style="1" customWidth="1"/>
    <col min="74" max="16384" width="7" style="1"/>
  </cols>
  <sheetData>
    <row r="1" spans="2:73">
      <c r="J1" s="3"/>
      <c r="AP1" s="4"/>
    </row>
    <row r="2" spans="2:73">
      <c r="B2" s="406" t="s">
        <v>63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</row>
    <row r="3" spans="2:73">
      <c r="G3" s="6"/>
      <c r="H3" s="6"/>
      <c r="I3" s="6"/>
      <c r="J3" s="6"/>
      <c r="K3" s="6"/>
      <c r="L3" s="6"/>
      <c r="M3" s="6"/>
      <c r="N3" s="6"/>
      <c r="O3" s="6"/>
      <c r="P3" s="6"/>
      <c r="AP3" s="4"/>
    </row>
    <row r="4" spans="2:73">
      <c r="B4" s="31"/>
      <c r="C4" s="31"/>
      <c r="D4" s="3"/>
      <c r="E4" s="31"/>
      <c r="F4" s="31"/>
      <c r="G4" s="31"/>
      <c r="H4" s="31"/>
      <c r="I4" s="31"/>
      <c r="J4" s="3"/>
      <c r="K4" s="31"/>
      <c r="L4" s="31"/>
      <c r="M4" s="31"/>
      <c r="N4" s="31"/>
      <c r="O4" s="31"/>
      <c r="P4" s="31"/>
      <c r="Q4" s="420" t="s">
        <v>64</v>
      </c>
      <c r="R4" s="420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</row>
    <row r="5" spans="2:73" ht="25.5" customHeight="1">
      <c r="B5" s="407" t="s">
        <v>0</v>
      </c>
      <c r="C5" s="403" t="s">
        <v>1</v>
      </c>
      <c r="D5" s="404" t="s">
        <v>2</v>
      </c>
      <c r="E5" s="409" t="s">
        <v>3</v>
      </c>
      <c r="F5" s="409"/>
      <c r="G5" s="409"/>
      <c r="H5" s="409"/>
      <c r="I5" s="409"/>
      <c r="J5" s="409"/>
      <c r="K5" s="409"/>
      <c r="L5" s="409"/>
      <c r="M5" s="405" t="s">
        <v>4</v>
      </c>
      <c r="N5" s="405"/>
      <c r="O5" s="405"/>
      <c r="P5" s="405"/>
      <c r="Q5" s="405"/>
      <c r="R5" s="405"/>
      <c r="S5" s="403" t="s">
        <v>0</v>
      </c>
      <c r="T5" s="405" t="s">
        <v>4</v>
      </c>
      <c r="U5" s="405"/>
      <c r="V5" s="405"/>
      <c r="W5" s="405"/>
      <c r="X5" s="405"/>
      <c r="Y5" s="405"/>
      <c r="Z5" s="405"/>
      <c r="AA5" s="405" t="s">
        <v>5</v>
      </c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3" t="s">
        <v>0</v>
      </c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05" t="s">
        <v>6</v>
      </c>
      <c r="BC5" s="405"/>
      <c r="BD5" s="405"/>
      <c r="BE5" s="405"/>
      <c r="BF5" s="405"/>
      <c r="BG5" s="405"/>
      <c r="BH5" s="7"/>
      <c r="BI5" s="405" t="s">
        <v>7</v>
      </c>
      <c r="BJ5" s="405"/>
      <c r="BK5" s="405"/>
      <c r="BL5" s="405"/>
      <c r="BM5" s="409" t="s">
        <v>8</v>
      </c>
      <c r="BN5" s="409"/>
      <c r="BO5" s="409"/>
      <c r="BP5" s="409"/>
      <c r="BQ5" s="409"/>
      <c r="BR5" s="405" t="s">
        <v>9</v>
      </c>
      <c r="BS5" s="405"/>
      <c r="BT5" s="402" t="s">
        <v>10</v>
      </c>
      <c r="BU5" s="32"/>
    </row>
    <row r="6" spans="2:73">
      <c r="B6" s="407"/>
      <c r="C6" s="403"/>
      <c r="D6" s="404"/>
      <c r="E6" s="402" t="s">
        <v>11</v>
      </c>
      <c r="F6" s="402" t="s">
        <v>12</v>
      </c>
      <c r="G6" s="402" t="s">
        <v>13</v>
      </c>
      <c r="H6" s="403" t="s">
        <v>14</v>
      </c>
      <c r="I6" s="403"/>
      <c r="J6" s="404" t="s">
        <v>15</v>
      </c>
      <c r="K6" s="402" t="s">
        <v>16</v>
      </c>
      <c r="L6" s="404" t="s">
        <v>17</v>
      </c>
      <c r="M6" s="405" t="s">
        <v>18</v>
      </c>
      <c r="N6" s="405"/>
      <c r="O6" s="405"/>
      <c r="P6" s="405"/>
      <c r="Q6" s="405"/>
      <c r="R6" s="405"/>
      <c r="S6" s="403"/>
      <c r="T6" s="405" t="s">
        <v>19</v>
      </c>
      <c r="U6" s="405"/>
      <c r="V6" s="405"/>
      <c r="W6" s="405"/>
      <c r="X6" s="405"/>
      <c r="Y6" s="405"/>
      <c r="Z6" s="405"/>
      <c r="AA6" s="405" t="s">
        <v>20</v>
      </c>
      <c r="AB6" s="405"/>
      <c r="AC6" s="405"/>
      <c r="AD6" s="405"/>
      <c r="AE6" s="405"/>
      <c r="AF6" s="405"/>
      <c r="AG6" s="405" t="s">
        <v>21</v>
      </c>
      <c r="AH6" s="405"/>
      <c r="AI6" s="405"/>
      <c r="AJ6" s="405"/>
      <c r="AK6" s="405"/>
      <c r="AL6" s="405"/>
      <c r="AM6" s="403"/>
      <c r="AN6" s="405" t="s">
        <v>22</v>
      </c>
      <c r="AO6" s="405"/>
      <c r="AP6" s="405"/>
      <c r="AQ6" s="405"/>
      <c r="AR6" s="405"/>
      <c r="AS6" s="405" t="s">
        <v>23</v>
      </c>
      <c r="AT6" s="405"/>
      <c r="AU6" s="405"/>
      <c r="AV6" s="405"/>
      <c r="AW6" s="405"/>
      <c r="AX6" s="405"/>
      <c r="AY6" s="405" t="s">
        <v>24</v>
      </c>
      <c r="AZ6" s="405"/>
      <c r="BA6" s="405"/>
      <c r="BB6" s="402" t="s">
        <v>25</v>
      </c>
      <c r="BC6" s="402" t="s">
        <v>26</v>
      </c>
      <c r="BD6" s="402" t="s">
        <v>27</v>
      </c>
      <c r="BE6" s="402" t="s">
        <v>28</v>
      </c>
      <c r="BF6" s="402" t="s">
        <v>29</v>
      </c>
      <c r="BG6" s="404" t="s">
        <v>30</v>
      </c>
      <c r="BH6" s="411" t="s">
        <v>31</v>
      </c>
      <c r="BI6" s="402" t="s">
        <v>26</v>
      </c>
      <c r="BJ6" s="402" t="s">
        <v>15</v>
      </c>
      <c r="BK6" s="402" t="s">
        <v>29</v>
      </c>
      <c r="BL6" s="404" t="s">
        <v>32</v>
      </c>
      <c r="BM6" s="402" t="s">
        <v>25</v>
      </c>
      <c r="BN6" s="402" t="s">
        <v>26</v>
      </c>
      <c r="BO6" s="402" t="s">
        <v>15</v>
      </c>
      <c r="BP6" s="402" t="s">
        <v>29</v>
      </c>
      <c r="BQ6" s="404" t="s">
        <v>33</v>
      </c>
      <c r="BR6" s="402" t="s">
        <v>34</v>
      </c>
      <c r="BS6" s="404" t="s">
        <v>35</v>
      </c>
      <c r="BT6" s="402"/>
      <c r="BU6" s="402" t="s">
        <v>36</v>
      </c>
    </row>
    <row r="7" spans="2:73" ht="180.75">
      <c r="B7" s="407"/>
      <c r="C7" s="403"/>
      <c r="D7" s="404"/>
      <c r="E7" s="402"/>
      <c r="F7" s="402"/>
      <c r="G7" s="402"/>
      <c r="H7" s="10" t="s">
        <v>37</v>
      </c>
      <c r="I7" s="10" t="s">
        <v>38</v>
      </c>
      <c r="J7" s="404"/>
      <c r="K7" s="402"/>
      <c r="L7" s="404"/>
      <c r="M7" s="10" t="s">
        <v>39</v>
      </c>
      <c r="N7" s="10" t="s">
        <v>26</v>
      </c>
      <c r="O7" s="10" t="s">
        <v>40</v>
      </c>
      <c r="P7" s="10" t="s">
        <v>15</v>
      </c>
      <c r="Q7" s="10" t="s">
        <v>41</v>
      </c>
      <c r="R7" s="8" t="s">
        <v>42</v>
      </c>
      <c r="S7" s="403"/>
      <c r="T7" s="10" t="s">
        <v>43</v>
      </c>
      <c r="U7" s="10" t="s">
        <v>44</v>
      </c>
      <c r="V7" s="10" t="s">
        <v>45</v>
      </c>
      <c r="W7" s="10" t="s">
        <v>46</v>
      </c>
      <c r="X7" s="10" t="s">
        <v>47</v>
      </c>
      <c r="Y7" s="10" t="s">
        <v>48</v>
      </c>
      <c r="Z7" s="10" t="s">
        <v>49</v>
      </c>
      <c r="AA7" s="10" t="s">
        <v>39</v>
      </c>
      <c r="AB7" s="10" t="s">
        <v>26</v>
      </c>
      <c r="AC7" s="10" t="s">
        <v>40</v>
      </c>
      <c r="AD7" s="10" t="s">
        <v>15</v>
      </c>
      <c r="AE7" s="10" t="s">
        <v>29</v>
      </c>
      <c r="AF7" s="8" t="s">
        <v>50</v>
      </c>
      <c r="AG7" s="10" t="s">
        <v>39</v>
      </c>
      <c r="AH7" s="10" t="s">
        <v>26</v>
      </c>
      <c r="AI7" s="10" t="s">
        <v>40</v>
      </c>
      <c r="AJ7" s="10" t="s">
        <v>15</v>
      </c>
      <c r="AK7" s="10" t="s">
        <v>29</v>
      </c>
      <c r="AL7" s="8" t="s">
        <v>50</v>
      </c>
      <c r="AM7" s="403"/>
      <c r="AN7" s="10" t="s">
        <v>39</v>
      </c>
      <c r="AO7" s="10" t="s">
        <v>51</v>
      </c>
      <c r="AP7" s="10" t="s">
        <v>15</v>
      </c>
      <c r="AQ7" s="10" t="s">
        <v>29</v>
      </c>
      <c r="AR7" s="8" t="s">
        <v>50</v>
      </c>
      <c r="AS7" s="10" t="s">
        <v>39</v>
      </c>
      <c r="AT7" s="10" t="s">
        <v>26</v>
      </c>
      <c r="AU7" s="10" t="s">
        <v>51</v>
      </c>
      <c r="AV7" s="10" t="s">
        <v>15</v>
      </c>
      <c r="AW7" s="10" t="s">
        <v>29</v>
      </c>
      <c r="AX7" s="8" t="s">
        <v>50</v>
      </c>
      <c r="AY7" s="10" t="s">
        <v>39</v>
      </c>
      <c r="AZ7" s="10" t="s">
        <v>52</v>
      </c>
      <c r="BA7" s="8" t="s">
        <v>50</v>
      </c>
      <c r="BB7" s="402"/>
      <c r="BC7" s="402"/>
      <c r="BD7" s="402"/>
      <c r="BE7" s="402"/>
      <c r="BF7" s="402"/>
      <c r="BG7" s="404"/>
      <c r="BH7" s="412"/>
      <c r="BI7" s="402"/>
      <c r="BJ7" s="402"/>
      <c r="BK7" s="402"/>
      <c r="BL7" s="404"/>
      <c r="BM7" s="402"/>
      <c r="BN7" s="402"/>
      <c r="BO7" s="402"/>
      <c r="BP7" s="402"/>
      <c r="BQ7" s="404"/>
      <c r="BR7" s="402"/>
      <c r="BS7" s="404"/>
      <c r="BT7" s="402"/>
      <c r="BU7" s="402"/>
    </row>
    <row r="8" spans="2:73" ht="30">
      <c r="B8" s="364"/>
      <c r="C8" s="368" t="s">
        <v>514</v>
      </c>
      <c r="D8" s="363">
        <v>200</v>
      </c>
      <c r="E8" s="360"/>
      <c r="F8" s="360"/>
      <c r="G8" s="360"/>
      <c r="H8" s="360"/>
      <c r="I8" s="360"/>
      <c r="J8" s="361"/>
      <c r="K8" s="360"/>
      <c r="L8" s="361"/>
      <c r="M8" s="360"/>
      <c r="N8" s="360"/>
      <c r="O8" s="360"/>
      <c r="P8" s="360"/>
      <c r="Q8" s="360"/>
      <c r="R8" s="361"/>
      <c r="S8" s="363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1"/>
      <c r="AG8" s="360"/>
      <c r="AH8" s="360"/>
      <c r="AI8" s="360"/>
      <c r="AJ8" s="360"/>
      <c r="AK8" s="360"/>
      <c r="AL8" s="361"/>
      <c r="AM8" s="363"/>
      <c r="AN8" s="360"/>
      <c r="AO8" s="360"/>
      <c r="AP8" s="360"/>
      <c r="AQ8" s="360"/>
      <c r="AR8" s="361"/>
      <c r="AS8" s="360"/>
      <c r="AT8" s="360"/>
      <c r="AU8" s="360"/>
      <c r="AV8" s="360"/>
      <c r="AW8" s="360"/>
      <c r="AX8" s="361"/>
      <c r="AY8" s="360"/>
      <c r="AZ8" s="360"/>
      <c r="BA8" s="361"/>
      <c r="BB8" s="379">
        <v>70</v>
      </c>
      <c r="BC8" s="383"/>
      <c r="BD8" s="383"/>
      <c r="BE8" s="379">
        <f>BB8-BC8</f>
        <v>70</v>
      </c>
      <c r="BF8" s="383"/>
      <c r="BG8" s="377">
        <f>BE8*3.9</f>
        <v>273</v>
      </c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</row>
    <row r="9" spans="2:73" ht="30">
      <c r="B9" s="364"/>
      <c r="C9" s="368" t="s">
        <v>515</v>
      </c>
      <c r="D9" s="363">
        <v>5.0999999999999996</v>
      </c>
      <c r="E9" s="360"/>
      <c r="F9" s="360"/>
      <c r="G9" s="360"/>
      <c r="H9" s="360"/>
      <c r="I9" s="360"/>
      <c r="J9" s="361"/>
      <c r="K9" s="360"/>
      <c r="L9" s="361"/>
      <c r="M9" s="360"/>
      <c r="N9" s="360"/>
      <c r="O9" s="360"/>
      <c r="P9" s="360"/>
      <c r="Q9" s="360"/>
      <c r="R9" s="361"/>
      <c r="S9" s="363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1"/>
      <c r="AG9" s="360"/>
      <c r="AH9" s="360"/>
      <c r="AI9" s="360"/>
      <c r="AJ9" s="360"/>
      <c r="AK9" s="360"/>
      <c r="AL9" s="361"/>
      <c r="AM9" s="363"/>
      <c r="AN9" s="360"/>
      <c r="AO9" s="360"/>
      <c r="AP9" s="360"/>
      <c r="AQ9" s="360"/>
      <c r="AR9" s="361"/>
      <c r="AS9" s="360"/>
      <c r="AT9" s="360"/>
      <c r="AU9" s="360"/>
      <c r="AV9" s="360"/>
      <c r="AW9" s="360"/>
      <c r="AX9" s="361"/>
      <c r="AY9" s="360"/>
      <c r="AZ9" s="360"/>
      <c r="BA9" s="361"/>
      <c r="BB9" s="379">
        <v>50</v>
      </c>
      <c r="BC9" s="383"/>
      <c r="BD9" s="383"/>
      <c r="BE9" s="379">
        <f t="shared" ref="BE9:BE53" si="0">BB9-BC9</f>
        <v>50</v>
      </c>
      <c r="BF9" s="383"/>
      <c r="BG9" s="377">
        <v>270</v>
      </c>
      <c r="BH9" s="272"/>
      <c r="BI9" s="272"/>
      <c r="BJ9" s="272"/>
      <c r="BK9" s="272"/>
      <c r="BL9" s="272"/>
      <c r="BM9" s="272">
        <v>2.46</v>
      </c>
      <c r="BN9" s="272"/>
      <c r="BO9" s="272">
        <v>2.46</v>
      </c>
      <c r="BP9" s="272"/>
      <c r="BQ9" s="272">
        <v>46.2</v>
      </c>
      <c r="BR9" s="272"/>
      <c r="BS9" s="272"/>
      <c r="BT9" s="272"/>
      <c r="BU9" s="272"/>
    </row>
    <row r="10" spans="2:73" ht="23.25" customHeight="1">
      <c r="B10" s="364"/>
      <c r="C10" s="368" t="s">
        <v>55</v>
      </c>
      <c r="D10" s="363"/>
      <c r="E10" s="360"/>
      <c r="F10" s="360"/>
      <c r="G10" s="360"/>
      <c r="H10" s="360"/>
      <c r="I10" s="360"/>
      <c r="J10" s="361"/>
      <c r="K10" s="360"/>
      <c r="L10" s="361"/>
      <c r="M10" s="360"/>
      <c r="N10" s="360"/>
      <c r="O10" s="360"/>
      <c r="P10" s="360"/>
      <c r="Q10" s="360"/>
      <c r="R10" s="361"/>
      <c r="S10" s="363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1"/>
      <c r="AG10" s="360"/>
      <c r="AH10" s="360"/>
      <c r="AI10" s="360"/>
      <c r="AJ10" s="360"/>
      <c r="AK10" s="360"/>
      <c r="AL10" s="361"/>
      <c r="AM10" s="363"/>
      <c r="AN10" s="360"/>
      <c r="AO10" s="360"/>
      <c r="AP10" s="360"/>
      <c r="AQ10" s="360"/>
      <c r="AR10" s="361"/>
      <c r="AS10" s="360"/>
      <c r="AT10" s="360"/>
      <c r="AU10" s="360"/>
      <c r="AV10" s="360"/>
      <c r="AW10" s="360"/>
      <c r="AX10" s="361"/>
      <c r="AY10" s="360"/>
      <c r="AZ10" s="360"/>
      <c r="BA10" s="361"/>
      <c r="BB10" s="379">
        <v>0</v>
      </c>
      <c r="BC10" s="383"/>
      <c r="BD10" s="383"/>
      <c r="BE10" s="379"/>
      <c r="BF10" s="383"/>
      <c r="BG10" s="377"/>
      <c r="BH10" s="272"/>
      <c r="BI10" s="272"/>
      <c r="BJ10" s="272"/>
      <c r="BK10" s="272"/>
      <c r="BL10" s="272"/>
      <c r="BM10" s="272">
        <v>1.8</v>
      </c>
      <c r="BN10" s="272"/>
      <c r="BO10" s="272">
        <v>1.8</v>
      </c>
      <c r="BP10" s="272"/>
      <c r="BQ10" s="272">
        <v>26.1</v>
      </c>
      <c r="BR10" s="272"/>
      <c r="BS10" s="272"/>
      <c r="BT10" s="272"/>
      <c r="BU10" s="272"/>
    </row>
    <row r="11" spans="2:73" ht="30">
      <c r="B11" s="364"/>
      <c r="C11" s="368" t="s">
        <v>516</v>
      </c>
      <c r="D11" s="363">
        <v>20</v>
      </c>
      <c r="E11" s="360"/>
      <c r="F11" s="360"/>
      <c r="G11" s="360"/>
      <c r="H11" s="360"/>
      <c r="I11" s="360"/>
      <c r="J11" s="361"/>
      <c r="K11" s="360"/>
      <c r="L11" s="361"/>
      <c r="M11" s="360"/>
      <c r="N11" s="360"/>
      <c r="O11" s="360"/>
      <c r="P11" s="360"/>
      <c r="Q11" s="360"/>
      <c r="R11" s="361"/>
      <c r="S11" s="363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1"/>
      <c r="AG11" s="360"/>
      <c r="AH11" s="360"/>
      <c r="AI11" s="360"/>
      <c r="AJ11" s="360"/>
      <c r="AK11" s="360"/>
      <c r="AL11" s="361"/>
      <c r="AM11" s="363"/>
      <c r="AN11" s="360"/>
      <c r="AO11" s="360"/>
      <c r="AP11" s="360"/>
      <c r="AQ11" s="360"/>
      <c r="AR11" s="361"/>
      <c r="AS11" s="360"/>
      <c r="AT11" s="360"/>
      <c r="AU11" s="360"/>
      <c r="AV11" s="360"/>
      <c r="AW11" s="360"/>
      <c r="AX11" s="361"/>
      <c r="AY11" s="360"/>
      <c r="AZ11" s="360"/>
      <c r="BA11" s="361"/>
      <c r="BB11" s="379">
        <v>20</v>
      </c>
      <c r="BC11" s="383"/>
      <c r="BD11" s="383"/>
      <c r="BE11" s="379">
        <f t="shared" si="0"/>
        <v>20</v>
      </c>
      <c r="BF11" s="383"/>
      <c r="BG11" s="377">
        <f>3.9*BE11</f>
        <v>78</v>
      </c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</row>
    <row r="12" spans="2:73" ht="30">
      <c r="B12" s="364"/>
      <c r="C12" s="368" t="s">
        <v>517</v>
      </c>
      <c r="D12" s="363">
        <v>150</v>
      </c>
      <c r="E12" s="360"/>
      <c r="F12" s="360"/>
      <c r="G12" s="360"/>
      <c r="H12" s="360"/>
      <c r="I12" s="360"/>
      <c r="J12" s="361"/>
      <c r="K12" s="360"/>
      <c r="L12" s="361"/>
      <c r="M12" s="360"/>
      <c r="N12" s="360"/>
      <c r="O12" s="360"/>
      <c r="P12" s="360"/>
      <c r="Q12" s="360"/>
      <c r="R12" s="361"/>
      <c r="S12" s="363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1"/>
      <c r="AG12" s="360"/>
      <c r="AH12" s="360"/>
      <c r="AI12" s="360"/>
      <c r="AJ12" s="360"/>
      <c r="AK12" s="360"/>
      <c r="AL12" s="361"/>
      <c r="AM12" s="363"/>
      <c r="AN12" s="360"/>
      <c r="AO12" s="360"/>
      <c r="AP12" s="360"/>
      <c r="AQ12" s="360"/>
      <c r="AR12" s="361"/>
      <c r="AS12" s="360"/>
      <c r="AT12" s="360"/>
      <c r="AU12" s="360"/>
      <c r="AV12" s="360"/>
      <c r="AW12" s="360"/>
      <c r="AX12" s="361"/>
      <c r="AY12" s="360"/>
      <c r="AZ12" s="360"/>
      <c r="BA12" s="361"/>
      <c r="BB12" s="379">
        <v>150</v>
      </c>
      <c r="BC12" s="383"/>
      <c r="BD12" s="383"/>
      <c r="BE12" s="379">
        <f t="shared" si="0"/>
        <v>150</v>
      </c>
      <c r="BF12" s="383"/>
      <c r="BG12" s="377">
        <f>5.4*150</f>
        <v>810</v>
      </c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</row>
    <row r="13" spans="2:73" ht="30">
      <c r="B13" s="364"/>
      <c r="C13" s="368" t="s">
        <v>518</v>
      </c>
      <c r="D13" s="363">
        <v>6</v>
      </c>
      <c r="E13" s="360"/>
      <c r="F13" s="360"/>
      <c r="G13" s="360"/>
      <c r="H13" s="360"/>
      <c r="I13" s="360"/>
      <c r="J13" s="361"/>
      <c r="K13" s="360"/>
      <c r="L13" s="361"/>
      <c r="M13" s="360"/>
      <c r="N13" s="360"/>
      <c r="O13" s="360"/>
      <c r="P13" s="360"/>
      <c r="Q13" s="360"/>
      <c r="R13" s="361"/>
      <c r="S13" s="363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1"/>
      <c r="AG13" s="360"/>
      <c r="AH13" s="360"/>
      <c r="AI13" s="360"/>
      <c r="AJ13" s="360"/>
      <c r="AK13" s="360"/>
      <c r="AL13" s="361"/>
      <c r="AM13" s="363"/>
      <c r="AN13" s="360"/>
      <c r="AO13" s="360"/>
      <c r="AP13" s="360"/>
      <c r="AQ13" s="360"/>
      <c r="AR13" s="361"/>
      <c r="AS13" s="360"/>
      <c r="AT13" s="360"/>
      <c r="AU13" s="360"/>
      <c r="AV13" s="360"/>
      <c r="AW13" s="360"/>
      <c r="AX13" s="361"/>
      <c r="AY13" s="360"/>
      <c r="AZ13" s="360"/>
      <c r="BA13" s="361"/>
      <c r="BB13" s="379">
        <v>6</v>
      </c>
      <c r="BC13" s="383"/>
      <c r="BD13" s="383"/>
      <c r="BE13" s="379">
        <f t="shared" si="0"/>
        <v>6</v>
      </c>
      <c r="BF13" s="383"/>
      <c r="BG13" s="377">
        <v>35</v>
      </c>
      <c r="BH13" s="272">
        <v>0.1</v>
      </c>
      <c r="BI13" s="272"/>
      <c r="BJ13" s="272">
        <v>0.1</v>
      </c>
      <c r="BK13" s="272"/>
      <c r="BL13" s="272">
        <v>0.5</v>
      </c>
      <c r="BM13" s="272">
        <v>0.1</v>
      </c>
      <c r="BN13" s="272"/>
      <c r="BO13" s="272">
        <v>0.1</v>
      </c>
      <c r="BP13" s="272"/>
      <c r="BQ13" s="272">
        <v>0.2</v>
      </c>
      <c r="BR13" s="272"/>
      <c r="BS13" s="272"/>
      <c r="BT13" s="272"/>
      <c r="BU13" s="272"/>
    </row>
    <row r="14" spans="2:73" ht="30">
      <c r="B14" s="364"/>
      <c r="C14" s="368" t="s">
        <v>519</v>
      </c>
      <c r="D14" s="363">
        <v>20</v>
      </c>
      <c r="E14" s="360"/>
      <c r="F14" s="360"/>
      <c r="G14" s="360"/>
      <c r="H14" s="360"/>
      <c r="I14" s="360"/>
      <c r="J14" s="361"/>
      <c r="K14" s="360"/>
      <c r="L14" s="361"/>
      <c r="M14" s="360"/>
      <c r="N14" s="360"/>
      <c r="O14" s="360"/>
      <c r="P14" s="360"/>
      <c r="Q14" s="360"/>
      <c r="R14" s="361"/>
      <c r="S14" s="363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1"/>
      <c r="AG14" s="360"/>
      <c r="AH14" s="360"/>
      <c r="AI14" s="360"/>
      <c r="AJ14" s="360"/>
      <c r="AK14" s="360"/>
      <c r="AL14" s="361"/>
      <c r="AM14" s="363"/>
      <c r="AN14" s="360"/>
      <c r="AO14" s="360"/>
      <c r="AP14" s="360"/>
      <c r="AQ14" s="360"/>
      <c r="AR14" s="361"/>
      <c r="AS14" s="360"/>
      <c r="AT14" s="360"/>
      <c r="AU14" s="360"/>
      <c r="AV14" s="360"/>
      <c r="AW14" s="360"/>
      <c r="AX14" s="361"/>
      <c r="AY14" s="360"/>
      <c r="AZ14" s="360"/>
      <c r="BA14" s="361"/>
      <c r="BB14" s="379">
        <v>10</v>
      </c>
      <c r="BC14" s="383"/>
      <c r="BD14" s="383"/>
      <c r="BE14" s="379">
        <f t="shared" si="0"/>
        <v>10</v>
      </c>
      <c r="BF14" s="383"/>
      <c r="BG14" s="377">
        <f>10*3</f>
        <v>30</v>
      </c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</row>
    <row r="15" spans="2:73" ht="30">
      <c r="B15" s="364"/>
      <c r="C15" s="368" t="s">
        <v>556</v>
      </c>
      <c r="D15" s="363"/>
      <c r="E15" s="360"/>
      <c r="F15" s="360"/>
      <c r="G15" s="360"/>
      <c r="H15" s="360"/>
      <c r="I15" s="360"/>
      <c r="J15" s="361"/>
      <c r="K15" s="360"/>
      <c r="L15" s="361"/>
      <c r="M15" s="360"/>
      <c r="N15" s="360"/>
      <c r="O15" s="360"/>
      <c r="P15" s="360"/>
      <c r="Q15" s="360"/>
      <c r="R15" s="361"/>
      <c r="S15" s="363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1"/>
      <c r="AG15" s="360"/>
      <c r="AH15" s="360"/>
      <c r="AI15" s="360"/>
      <c r="AJ15" s="360"/>
      <c r="AK15" s="360"/>
      <c r="AL15" s="361"/>
      <c r="AM15" s="363"/>
      <c r="AN15" s="360"/>
      <c r="AO15" s="360"/>
      <c r="AP15" s="360"/>
      <c r="AQ15" s="360"/>
      <c r="AR15" s="361"/>
      <c r="AS15" s="360"/>
      <c r="AT15" s="360"/>
      <c r="AU15" s="360"/>
      <c r="AV15" s="360"/>
      <c r="AW15" s="360"/>
      <c r="AX15" s="361"/>
      <c r="AY15" s="360"/>
      <c r="AZ15" s="360"/>
      <c r="BA15" s="361"/>
      <c r="BB15" s="379"/>
      <c r="BC15" s="383"/>
      <c r="BD15" s="383"/>
      <c r="BE15" s="379"/>
      <c r="BF15" s="383"/>
      <c r="BG15" s="377"/>
      <c r="BH15" s="272"/>
      <c r="BI15" s="272"/>
      <c r="BJ15" s="272"/>
      <c r="BK15" s="272"/>
      <c r="BL15" s="272"/>
      <c r="BM15" s="272">
        <v>0.8</v>
      </c>
      <c r="BN15" s="272"/>
      <c r="BO15" s="272">
        <v>0.8</v>
      </c>
      <c r="BP15" s="272"/>
      <c r="BQ15" s="272">
        <v>4.8</v>
      </c>
      <c r="BR15" s="272"/>
      <c r="BS15" s="272"/>
      <c r="BT15" s="272"/>
      <c r="BU15" s="272"/>
    </row>
    <row r="16" spans="2:73" ht="15">
      <c r="B16" s="414" t="s">
        <v>57</v>
      </c>
      <c r="C16" s="415"/>
      <c r="D16" s="363">
        <f>SUM(D8:D15)</f>
        <v>401.1</v>
      </c>
      <c r="E16" s="363">
        <f t="shared" ref="E16:BP16" si="1">SUM(E8:E15)</f>
        <v>0</v>
      </c>
      <c r="F16" s="363">
        <f t="shared" si="1"/>
        <v>0</v>
      </c>
      <c r="G16" s="363">
        <f t="shared" si="1"/>
        <v>0</v>
      </c>
      <c r="H16" s="363">
        <f t="shared" si="1"/>
        <v>0</v>
      </c>
      <c r="I16" s="363">
        <f t="shared" si="1"/>
        <v>0</v>
      </c>
      <c r="J16" s="363">
        <f t="shared" si="1"/>
        <v>0</v>
      </c>
      <c r="K16" s="363">
        <f t="shared" si="1"/>
        <v>0</v>
      </c>
      <c r="L16" s="363">
        <f t="shared" si="1"/>
        <v>0</v>
      </c>
      <c r="M16" s="363">
        <f t="shared" si="1"/>
        <v>0</v>
      </c>
      <c r="N16" s="363">
        <f t="shared" si="1"/>
        <v>0</v>
      </c>
      <c r="O16" s="363">
        <f t="shared" si="1"/>
        <v>0</v>
      </c>
      <c r="P16" s="363">
        <f t="shared" si="1"/>
        <v>0</v>
      </c>
      <c r="Q16" s="363">
        <f t="shared" si="1"/>
        <v>0</v>
      </c>
      <c r="R16" s="363">
        <f t="shared" si="1"/>
        <v>0</v>
      </c>
      <c r="S16" s="363">
        <f t="shared" si="1"/>
        <v>0</v>
      </c>
      <c r="T16" s="363">
        <f t="shared" si="1"/>
        <v>0</v>
      </c>
      <c r="U16" s="363">
        <f t="shared" si="1"/>
        <v>0</v>
      </c>
      <c r="V16" s="363">
        <f t="shared" si="1"/>
        <v>0</v>
      </c>
      <c r="W16" s="363">
        <f t="shared" si="1"/>
        <v>0</v>
      </c>
      <c r="X16" s="363">
        <f t="shared" si="1"/>
        <v>0</v>
      </c>
      <c r="Y16" s="363">
        <f t="shared" si="1"/>
        <v>0</v>
      </c>
      <c r="Z16" s="363">
        <f t="shared" si="1"/>
        <v>0</v>
      </c>
      <c r="AA16" s="363">
        <f t="shared" si="1"/>
        <v>0</v>
      </c>
      <c r="AB16" s="363">
        <f t="shared" si="1"/>
        <v>0</v>
      </c>
      <c r="AC16" s="363">
        <f t="shared" si="1"/>
        <v>0</v>
      </c>
      <c r="AD16" s="363">
        <f t="shared" si="1"/>
        <v>0</v>
      </c>
      <c r="AE16" s="363">
        <f t="shared" si="1"/>
        <v>0</v>
      </c>
      <c r="AF16" s="363">
        <f t="shared" si="1"/>
        <v>0</v>
      </c>
      <c r="AG16" s="363">
        <f t="shared" si="1"/>
        <v>0</v>
      </c>
      <c r="AH16" s="363">
        <f t="shared" si="1"/>
        <v>0</v>
      </c>
      <c r="AI16" s="363">
        <f t="shared" si="1"/>
        <v>0</v>
      </c>
      <c r="AJ16" s="363">
        <f t="shared" si="1"/>
        <v>0</v>
      </c>
      <c r="AK16" s="363">
        <f t="shared" si="1"/>
        <v>0</v>
      </c>
      <c r="AL16" s="363">
        <f t="shared" si="1"/>
        <v>0</v>
      </c>
      <c r="AM16" s="363">
        <f t="shared" si="1"/>
        <v>0</v>
      </c>
      <c r="AN16" s="363">
        <f t="shared" si="1"/>
        <v>0</v>
      </c>
      <c r="AO16" s="363">
        <f t="shared" si="1"/>
        <v>0</v>
      </c>
      <c r="AP16" s="363">
        <f t="shared" si="1"/>
        <v>0</v>
      </c>
      <c r="AQ16" s="363">
        <f t="shared" si="1"/>
        <v>0</v>
      </c>
      <c r="AR16" s="363">
        <f t="shared" si="1"/>
        <v>0</v>
      </c>
      <c r="AS16" s="363">
        <f t="shared" si="1"/>
        <v>0</v>
      </c>
      <c r="AT16" s="363">
        <f t="shared" si="1"/>
        <v>0</v>
      </c>
      <c r="AU16" s="363">
        <f t="shared" si="1"/>
        <v>0</v>
      </c>
      <c r="AV16" s="363">
        <f t="shared" si="1"/>
        <v>0</v>
      </c>
      <c r="AW16" s="363">
        <f t="shared" si="1"/>
        <v>0</v>
      </c>
      <c r="AX16" s="363">
        <f t="shared" si="1"/>
        <v>0</v>
      </c>
      <c r="AY16" s="363">
        <f t="shared" si="1"/>
        <v>0</v>
      </c>
      <c r="AZ16" s="363">
        <f t="shared" si="1"/>
        <v>0</v>
      </c>
      <c r="BA16" s="363">
        <f t="shared" si="1"/>
        <v>0</v>
      </c>
      <c r="BB16" s="363">
        <f t="shared" si="1"/>
        <v>306</v>
      </c>
      <c r="BC16" s="363">
        <f t="shared" si="1"/>
        <v>0</v>
      </c>
      <c r="BD16" s="363">
        <f t="shared" si="1"/>
        <v>0</v>
      </c>
      <c r="BE16" s="363">
        <f t="shared" si="1"/>
        <v>306</v>
      </c>
      <c r="BF16" s="363">
        <f t="shared" si="1"/>
        <v>0</v>
      </c>
      <c r="BG16" s="363">
        <f t="shared" si="1"/>
        <v>1496</v>
      </c>
      <c r="BH16" s="363">
        <f t="shared" si="1"/>
        <v>0.1</v>
      </c>
      <c r="BI16" s="363">
        <f t="shared" si="1"/>
        <v>0</v>
      </c>
      <c r="BJ16" s="363">
        <f t="shared" si="1"/>
        <v>0.1</v>
      </c>
      <c r="BK16" s="363">
        <f t="shared" si="1"/>
        <v>0</v>
      </c>
      <c r="BL16" s="363">
        <f t="shared" si="1"/>
        <v>0.5</v>
      </c>
      <c r="BM16" s="363">
        <f t="shared" si="1"/>
        <v>5.1599999999999993</v>
      </c>
      <c r="BN16" s="363">
        <f t="shared" si="1"/>
        <v>0</v>
      </c>
      <c r="BO16" s="363">
        <f t="shared" si="1"/>
        <v>5.1599999999999993</v>
      </c>
      <c r="BP16" s="363">
        <f t="shared" si="1"/>
        <v>0</v>
      </c>
      <c r="BQ16" s="363">
        <f t="shared" ref="BQ16:BU16" si="2">SUM(BQ8:BQ15)</f>
        <v>77.300000000000011</v>
      </c>
      <c r="BR16" s="363">
        <f t="shared" si="2"/>
        <v>0</v>
      </c>
      <c r="BS16" s="363">
        <f t="shared" si="2"/>
        <v>0</v>
      </c>
      <c r="BT16" s="363">
        <f t="shared" si="2"/>
        <v>0</v>
      </c>
      <c r="BU16" s="363">
        <f t="shared" si="2"/>
        <v>0</v>
      </c>
    </row>
    <row r="17" spans="2:73" ht="23.25" customHeight="1">
      <c r="B17" s="364"/>
      <c r="C17" s="368" t="s">
        <v>557</v>
      </c>
      <c r="D17" s="363"/>
      <c r="E17" s="360"/>
      <c r="F17" s="360"/>
      <c r="G17" s="360"/>
      <c r="H17" s="360"/>
      <c r="I17" s="360"/>
      <c r="J17" s="361"/>
      <c r="K17" s="360"/>
      <c r="L17" s="361"/>
      <c r="M17" s="360"/>
      <c r="N17" s="360"/>
      <c r="O17" s="360"/>
      <c r="P17" s="360"/>
      <c r="Q17" s="360"/>
      <c r="R17" s="361"/>
      <c r="S17" s="363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1"/>
      <c r="AG17" s="360"/>
      <c r="AH17" s="360"/>
      <c r="AI17" s="360"/>
      <c r="AJ17" s="360"/>
      <c r="AK17" s="360"/>
      <c r="AL17" s="361"/>
      <c r="AM17" s="363"/>
      <c r="AN17" s="360"/>
      <c r="AO17" s="360"/>
      <c r="AP17" s="360"/>
      <c r="AQ17" s="360"/>
      <c r="AR17" s="361"/>
      <c r="AS17" s="360"/>
      <c r="AT17" s="360"/>
      <c r="AU17" s="360"/>
      <c r="AV17" s="360"/>
      <c r="AW17" s="360"/>
      <c r="AX17" s="361"/>
      <c r="AY17" s="360"/>
      <c r="AZ17" s="360"/>
      <c r="BA17" s="361"/>
      <c r="BB17" s="379"/>
      <c r="BC17" s="383"/>
      <c r="BD17" s="383"/>
      <c r="BE17" s="379"/>
      <c r="BF17" s="383"/>
      <c r="BG17" s="377"/>
      <c r="BH17" s="272"/>
      <c r="BI17" s="272"/>
      <c r="BJ17" s="272"/>
      <c r="BK17" s="272"/>
      <c r="BL17" s="272"/>
      <c r="BM17" s="272">
        <v>1</v>
      </c>
      <c r="BN17" s="272"/>
      <c r="BO17" s="272">
        <v>1</v>
      </c>
      <c r="BP17" s="272"/>
      <c r="BQ17" s="272">
        <v>4</v>
      </c>
      <c r="BR17" s="272"/>
      <c r="BS17" s="272"/>
      <c r="BT17" s="272"/>
      <c r="BU17" s="272"/>
    </row>
    <row r="18" spans="2:73" ht="25.5">
      <c r="B18" s="364"/>
      <c r="C18" s="11" t="s">
        <v>520</v>
      </c>
      <c r="D18" s="363">
        <v>100</v>
      </c>
      <c r="E18" s="360"/>
      <c r="F18" s="360"/>
      <c r="G18" s="360"/>
      <c r="H18" s="360"/>
      <c r="I18" s="360"/>
      <c r="J18" s="361"/>
      <c r="K18" s="360"/>
      <c r="L18" s="361"/>
      <c r="M18" s="360"/>
      <c r="N18" s="360"/>
      <c r="O18" s="360"/>
      <c r="P18" s="360"/>
      <c r="Q18" s="360"/>
      <c r="R18" s="361"/>
      <c r="S18" s="363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1"/>
      <c r="AG18" s="360"/>
      <c r="AH18" s="360"/>
      <c r="AI18" s="360"/>
      <c r="AJ18" s="360"/>
      <c r="AK18" s="360"/>
      <c r="AL18" s="361"/>
      <c r="AM18" s="363"/>
      <c r="AN18" s="360"/>
      <c r="AO18" s="360"/>
      <c r="AP18" s="360"/>
      <c r="AQ18" s="360"/>
      <c r="AR18" s="361"/>
      <c r="AS18" s="360"/>
      <c r="AT18" s="360"/>
      <c r="AU18" s="360"/>
      <c r="AV18" s="360"/>
      <c r="AW18" s="360"/>
      <c r="AX18" s="361"/>
      <c r="AY18" s="360"/>
      <c r="AZ18" s="360"/>
      <c r="BA18" s="361"/>
      <c r="BB18" s="380">
        <v>100</v>
      </c>
      <c r="BC18" s="272">
        <v>40</v>
      </c>
      <c r="BD18" s="383"/>
      <c r="BE18" s="379">
        <f t="shared" si="0"/>
        <v>60</v>
      </c>
      <c r="BF18" s="383"/>
      <c r="BG18" s="377">
        <f>4.5*60</f>
        <v>270</v>
      </c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</row>
    <row r="19" spans="2:73" ht="25.5">
      <c r="B19" s="364"/>
      <c r="C19" s="11" t="s">
        <v>521</v>
      </c>
      <c r="D19" s="363">
        <v>87</v>
      </c>
      <c r="E19" s="360"/>
      <c r="F19" s="360"/>
      <c r="G19" s="360"/>
      <c r="H19" s="360"/>
      <c r="I19" s="360"/>
      <c r="J19" s="361"/>
      <c r="K19" s="360"/>
      <c r="L19" s="361"/>
      <c r="M19" s="360"/>
      <c r="N19" s="360"/>
      <c r="O19" s="360"/>
      <c r="P19" s="360"/>
      <c r="Q19" s="360"/>
      <c r="R19" s="361"/>
      <c r="S19" s="363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1"/>
      <c r="AG19" s="360"/>
      <c r="AH19" s="360"/>
      <c r="AI19" s="360"/>
      <c r="AJ19" s="360"/>
      <c r="AK19" s="360"/>
      <c r="AL19" s="361"/>
      <c r="AM19" s="363"/>
      <c r="AN19" s="360"/>
      <c r="AO19" s="360"/>
      <c r="AP19" s="360"/>
      <c r="AQ19" s="360"/>
      <c r="AR19" s="361"/>
      <c r="AS19" s="360"/>
      <c r="AT19" s="360"/>
      <c r="AU19" s="360"/>
      <c r="AV19" s="360"/>
      <c r="AW19" s="360"/>
      <c r="AX19" s="361"/>
      <c r="AY19" s="360"/>
      <c r="AZ19" s="360"/>
      <c r="BA19" s="361"/>
      <c r="BB19" s="380">
        <v>87</v>
      </c>
      <c r="BC19" s="383"/>
      <c r="BD19" s="383"/>
      <c r="BE19" s="379">
        <f t="shared" si="0"/>
        <v>87</v>
      </c>
      <c r="BF19" s="383"/>
      <c r="BG19" s="377">
        <v>470</v>
      </c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</row>
    <row r="20" spans="2:73" ht="25.5">
      <c r="B20" s="364"/>
      <c r="C20" s="11" t="s">
        <v>522</v>
      </c>
      <c r="D20" s="363">
        <v>15</v>
      </c>
      <c r="E20" s="360"/>
      <c r="F20" s="360"/>
      <c r="G20" s="360"/>
      <c r="H20" s="360"/>
      <c r="I20" s="360"/>
      <c r="J20" s="361"/>
      <c r="K20" s="360"/>
      <c r="L20" s="361"/>
      <c r="M20" s="360"/>
      <c r="N20" s="360"/>
      <c r="O20" s="360"/>
      <c r="P20" s="360"/>
      <c r="Q20" s="360"/>
      <c r="R20" s="361"/>
      <c r="S20" s="363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1"/>
      <c r="AG20" s="360"/>
      <c r="AH20" s="360"/>
      <c r="AI20" s="360"/>
      <c r="AJ20" s="360"/>
      <c r="AK20" s="360"/>
      <c r="AL20" s="361"/>
      <c r="AM20" s="363"/>
      <c r="AN20" s="360"/>
      <c r="AO20" s="360"/>
      <c r="AP20" s="360"/>
      <c r="AQ20" s="360"/>
      <c r="AR20" s="361"/>
      <c r="AS20" s="360"/>
      <c r="AT20" s="360"/>
      <c r="AU20" s="360"/>
      <c r="AV20" s="360"/>
      <c r="AW20" s="360"/>
      <c r="AX20" s="361"/>
      <c r="AY20" s="360"/>
      <c r="AZ20" s="360"/>
      <c r="BA20" s="361"/>
      <c r="BB20" s="380">
        <v>15</v>
      </c>
      <c r="BC20" s="383"/>
      <c r="BD20" s="383"/>
      <c r="BE20" s="379">
        <f t="shared" si="0"/>
        <v>15</v>
      </c>
      <c r="BF20" s="383"/>
      <c r="BG20" s="377">
        <v>59</v>
      </c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</row>
    <row r="21" spans="2:73" ht="38.25">
      <c r="B21" s="364"/>
      <c r="C21" s="11" t="s">
        <v>523</v>
      </c>
      <c r="D21" s="363">
        <v>12</v>
      </c>
      <c r="E21" s="360"/>
      <c r="F21" s="360"/>
      <c r="G21" s="360"/>
      <c r="H21" s="360"/>
      <c r="I21" s="360"/>
      <c r="J21" s="361"/>
      <c r="K21" s="360"/>
      <c r="L21" s="361"/>
      <c r="M21" s="360"/>
      <c r="N21" s="360"/>
      <c r="O21" s="360"/>
      <c r="P21" s="360"/>
      <c r="Q21" s="360"/>
      <c r="R21" s="361"/>
      <c r="S21" s="363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1"/>
      <c r="AG21" s="360"/>
      <c r="AH21" s="360"/>
      <c r="AI21" s="360"/>
      <c r="AJ21" s="360"/>
      <c r="AK21" s="360"/>
      <c r="AL21" s="361"/>
      <c r="AM21" s="363"/>
      <c r="AN21" s="360"/>
      <c r="AO21" s="360"/>
      <c r="AP21" s="360"/>
      <c r="AQ21" s="360"/>
      <c r="AR21" s="361"/>
      <c r="AS21" s="360"/>
      <c r="AT21" s="360"/>
      <c r="AU21" s="360"/>
      <c r="AV21" s="360"/>
      <c r="AW21" s="360"/>
      <c r="AX21" s="361"/>
      <c r="AY21" s="360"/>
      <c r="AZ21" s="360"/>
      <c r="BA21" s="361"/>
      <c r="BB21" s="381">
        <v>60</v>
      </c>
      <c r="BC21" s="383"/>
      <c r="BD21" s="383"/>
      <c r="BE21" s="379">
        <f t="shared" si="0"/>
        <v>60</v>
      </c>
      <c r="BF21" s="383"/>
      <c r="BG21" s="377">
        <f>3.9*BE21</f>
        <v>234</v>
      </c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</row>
    <row r="22" spans="2:73" ht="25.5">
      <c r="B22" s="364"/>
      <c r="C22" s="11" t="s">
        <v>524</v>
      </c>
      <c r="D22" s="363">
        <v>5</v>
      </c>
      <c r="E22" s="360"/>
      <c r="F22" s="360"/>
      <c r="G22" s="360"/>
      <c r="H22" s="360"/>
      <c r="I22" s="360"/>
      <c r="J22" s="361"/>
      <c r="K22" s="360"/>
      <c r="L22" s="361"/>
      <c r="M22" s="360"/>
      <c r="N22" s="360"/>
      <c r="O22" s="360"/>
      <c r="P22" s="360"/>
      <c r="Q22" s="360"/>
      <c r="R22" s="361"/>
      <c r="S22" s="363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1"/>
      <c r="AG22" s="360"/>
      <c r="AH22" s="360"/>
      <c r="AI22" s="360"/>
      <c r="AJ22" s="360"/>
      <c r="AK22" s="360"/>
      <c r="AL22" s="361"/>
      <c r="AM22" s="363"/>
      <c r="AN22" s="360"/>
      <c r="AO22" s="360"/>
      <c r="AP22" s="360"/>
      <c r="AQ22" s="360"/>
      <c r="AR22" s="361"/>
      <c r="AS22" s="360"/>
      <c r="AT22" s="360"/>
      <c r="AU22" s="360"/>
      <c r="AV22" s="360"/>
      <c r="AW22" s="360"/>
      <c r="AX22" s="361"/>
      <c r="AY22" s="360"/>
      <c r="AZ22" s="360"/>
      <c r="BA22" s="361"/>
      <c r="BB22" s="380">
        <v>5</v>
      </c>
      <c r="BC22" s="383"/>
      <c r="BD22" s="383"/>
      <c r="BE22" s="379">
        <f t="shared" si="0"/>
        <v>5</v>
      </c>
      <c r="BF22" s="383"/>
      <c r="BG22" s="382">
        <v>30</v>
      </c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</row>
    <row r="23" spans="2:73" ht="25.5">
      <c r="B23" s="364"/>
      <c r="C23" s="11" t="s">
        <v>525</v>
      </c>
      <c r="D23" s="363">
        <v>5</v>
      </c>
      <c r="E23" s="360"/>
      <c r="F23" s="360"/>
      <c r="G23" s="360"/>
      <c r="H23" s="360"/>
      <c r="I23" s="360"/>
      <c r="J23" s="361"/>
      <c r="K23" s="360"/>
      <c r="L23" s="361"/>
      <c r="M23" s="360"/>
      <c r="N23" s="360"/>
      <c r="O23" s="360"/>
      <c r="P23" s="360"/>
      <c r="Q23" s="360"/>
      <c r="R23" s="361"/>
      <c r="S23" s="363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1"/>
      <c r="AG23" s="360"/>
      <c r="AH23" s="360"/>
      <c r="AI23" s="360"/>
      <c r="AJ23" s="360"/>
      <c r="AK23" s="360"/>
      <c r="AL23" s="361"/>
      <c r="AM23" s="363"/>
      <c r="AN23" s="360"/>
      <c r="AO23" s="360"/>
      <c r="AP23" s="360"/>
      <c r="AQ23" s="360"/>
      <c r="AR23" s="361"/>
      <c r="AS23" s="360"/>
      <c r="AT23" s="360"/>
      <c r="AU23" s="360"/>
      <c r="AV23" s="360"/>
      <c r="AW23" s="360"/>
      <c r="AX23" s="361"/>
      <c r="AY23" s="360"/>
      <c r="AZ23" s="360"/>
      <c r="BA23" s="361"/>
      <c r="BB23" s="380">
        <v>5</v>
      </c>
      <c r="BC23" s="383"/>
      <c r="BD23" s="383"/>
      <c r="BE23" s="379">
        <f t="shared" si="0"/>
        <v>5</v>
      </c>
      <c r="BF23" s="383"/>
      <c r="BG23" s="382">
        <v>30</v>
      </c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</row>
    <row r="24" spans="2:73" ht="25.5">
      <c r="B24" s="364"/>
      <c r="C24" s="11" t="s">
        <v>526</v>
      </c>
      <c r="D24" s="363">
        <v>5</v>
      </c>
      <c r="E24" s="360"/>
      <c r="F24" s="360"/>
      <c r="G24" s="360"/>
      <c r="H24" s="360"/>
      <c r="I24" s="360"/>
      <c r="J24" s="361"/>
      <c r="K24" s="360"/>
      <c r="L24" s="361"/>
      <c r="M24" s="360"/>
      <c r="N24" s="360"/>
      <c r="O24" s="360"/>
      <c r="P24" s="360"/>
      <c r="Q24" s="360"/>
      <c r="R24" s="361"/>
      <c r="S24" s="363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1"/>
      <c r="AG24" s="360"/>
      <c r="AH24" s="360"/>
      <c r="AI24" s="360"/>
      <c r="AJ24" s="360"/>
      <c r="AK24" s="360"/>
      <c r="AL24" s="361"/>
      <c r="AM24" s="363"/>
      <c r="AN24" s="360"/>
      <c r="AO24" s="360"/>
      <c r="AP24" s="360"/>
      <c r="AQ24" s="360"/>
      <c r="AR24" s="361"/>
      <c r="AS24" s="360"/>
      <c r="AT24" s="360"/>
      <c r="AU24" s="360"/>
      <c r="AV24" s="360"/>
      <c r="AW24" s="360"/>
      <c r="AX24" s="361"/>
      <c r="AY24" s="360"/>
      <c r="AZ24" s="360"/>
      <c r="BA24" s="361"/>
      <c r="BB24" s="380">
        <v>5</v>
      </c>
      <c r="BC24" s="383"/>
      <c r="BD24" s="383"/>
      <c r="BE24" s="379">
        <f t="shared" si="0"/>
        <v>5</v>
      </c>
      <c r="BF24" s="383"/>
      <c r="BG24" s="382">
        <v>30</v>
      </c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</row>
    <row r="25" spans="2:73" ht="25.5">
      <c r="B25" s="364"/>
      <c r="C25" s="11" t="s">
        <v>527</v>
      </c>
      <c r="D25" s="363">
        <v>5</v>
      </c>
      <c r="E25" s="360"/>
      <c r="F25" s="360"/>
      <c r="G25" s="360"/>
      <c r="H25" s="360"/>
      <c r="I25" s="360"/>
      <c r="J25" s="361"/>
      <c r="K25" s="360"/>
      <c r="L25" s="361"/>
      <c r="M25" s="360"/>
      <c r="N25" s="360"/>
      <c r="O25" s="360"/>
      <c r="P25" s="360"/>
      <c r="Q25" s="360"/>
      <c r="R25" s="361"/>
      <c r="S25" s="363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1"/>
      <c r="AG25" s="360"/>
      <c r="AH25" s="360"/>
      <c r="AI25" s="360"/>
      <c r="AJ25" s="360"/>
      <c r="AK25" s="360"/>
      <c r="AL25" s="361"/>
      <c r="AM25" s="363"/>
      <c r="AN25" s="360"/>
      <c r="AO25" s="360"/>
      <c r="AP25" s="360"/>
      <c r="AQ25" s="360"/>
      <c r="AR25" s="361"/>
      <c r="AS25" s="360"/>
      <c r="AT25" s="360"/>
      <c r="AU25" s="360"/>
      <c r="AV25" s="360"/>
      <c r="AW25" s="360"/>
      <c r="AX25" s="361"/>
      <c r="AY25" s="360"/>
      <c r="AZ25" s="360"/>
      <c r="BA25" s="361"/>
      <c r="BB25" s="380">
        <v>5</v>
      </c>
      <c r="BC25" s="383"/>
      <c r="BD25" s="383"/>
      <c r="BE25" s="379">
        <f t="shared" si="0"/>
        <v>5</v>
      </c>
      <c r="BF25" s="383"/>
      <c r="BG25" s="382">
        <v>30</v>
      </c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</row>
    <row r="26" spans="2:73" ht="25.5">
      <c r="B26" s="364"/>
      <c r="C26" s="11" t="s">
        <v>528</v>
      </c>
      <c r="D26" s="363">
        <v>5</v>
      </c>
      <c r="E26" s="360"/>
      <c r="F26" s="360"/>
      <c r="G26" s="360"/>
      <c r="H26" s="360"/>
      <c r="I26" s="360"/>
      <c r="J26" s="361"/>
      <c r="K26" s="360"/>
      <c r="L26" s="361"/>
      <c r="M26" s="360"/>
      <c r="N26" s="360"/>
      <c r="O26" s="360"/>
      <c r="P26" s="360"/>
      <c r="Q26" s="360"/>
      <c r="R26" s="361"/>
      <c r="S26" s="363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1"/>
      <c r="AG26" s="360"/>
      <c r="AH26" s="360"/>
      <c r="AI26" s="360"/>
      <c r="AJ26" s="360"/>
      <c r="AK26" s="360"/>
      <c r="AL26" s="361"/>
      <c r="AM26" s="363"/>
      <c r="AN26" s="360"/>
      <c r="AO26" s="360"/>
      <c r="AP26" s="360"/>
      <c r="AQ26" s="360"/>
      <c r="AR26" s="361"/>
      <c r="AS26" s="360"/>
      <c r="AT26" s="360"/>
      <c r="AU26" s="360"/>
      <c r="AV26" s="360"/>
      <c r="AW26" s="360"/>
      <c r="AX26" s="361"/>
      <c r="AY26" s="360"/>
      <c r="AZ26" s="360"/>
      <c r="BA26" s="361"/>
      <c r="BB26" s="380">
        <v>5</v>
      </c>
      <c r="BC26" s="383"/>
      <c r="BD26" s="383"/>
      <c r="BE26" s="379">
        <f t="shared" si="0"/>
        <v>5</v>
      </c>
      <c r="BF26" s="383"/>
      <c r="BG26" s="382">
        <v>30</v>
      </c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</row>
    <row r="27" spans="2:73" ht="25.5">
      <c r="B27" s="364"/>
      <c r="C27" s="11" t="s">
        <v>529</v>
      </c>
      <c r="D27" s="363">
        <v>5</v>
      </c>
      <c r="E27" s="360"/>
      <c r="F27" s="360"/>
      <c r="G27" s="360"/>
      <c r="H27" s="360"/>
      <c r="I27" s="360"/>
      <c r="J27" s="361"/>
      <c r="K27" s="360"/>
      <c r="L27" s="361"/>
      <c r="M27" s="360"/>
      <c r="N27" s="360"/>
      <c r="O27" s="360"/>
      <c r="P27" s="360"/>
      <c r="Q27" s="360"/>
      <c r="R27" s="361"/>
      <c r="S27" s="363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1"/>
      <c r="AG27" s="360"/>
      <c r="AH27" s="360"/>
      <c r="AI27" s="360"/>
      <c r="AJ27" s="360"/>
      <c r="AK27" s="360"/>
      <c r="AL27" s="361"/>
      <c r="AM27" s="363"/>
      <c r="AN27" s="360"/>
      <c r="AO27" s="360"/>
      <c r="AP27" s="360"/>
      <c r="AQ27" s="360"/>
      <c r="AR27" s="361"/>
      <c r="AS27" s="360"/>
      <c r="AT27" s="360"/>
      <c r="AU27" s="360"/>
      <c r="AV27" s="360"/>
      <c r="AW27" s="360"/>
      <c r="AX27" s="361"/>
      <c r="AY27" s="360"/>
      <c r="AZ27" s="360"/>
      <c r="BA27" s="361"/>
      <c r="BB27" s="380">
        <v>5</v>
      </c>
      <c r="BC27" s="383"/>
      <c r="BD27" s="383"/>
      <c r="BE27" s="379">
        <f t="shared" si="0"/>
        <v>5</v>
      </c>
      <c r="BF27" s="383"/>
      <c r="BG27" s="382">
        <v>30</v>
      </c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</row>
    <row r="28" spans="2:73" ht="25.5">
      <c r="B28" s="364"/>
      <c r="C28" s="11" t="s">
        <v>530</v>
      </c>
      <c r="D28" s="363">
        <v>5</v>
      </c>
      <c r="E28" s="360"/>
      <c r="F28" s="360"/>
      <c r="G28" s="360"/>
      <c r="H28" s="360"/>
      <c r="I28" s="360"/>
      <c r="J28" s="361"/>
      <c r="K28" s="360"/>
      <c r="L28" s="361"/>
      <c r="M28" s="360"/>
      <c r="N28" s="360"/>
      <c r="O28" s="360"/>
      <c r="P28" s="360"/>
      <c r="Q28" s="360"/>
      <c r="R28" s="361"/>
      <c r="S28" s="363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1"/>
      <c r="AG28" s="360"/>
      <c r="AH28" s="360"/>
      <c r="AI28" s="360"/>
      <c r="AJ28" s="360"/>
      <c r="AK28" s="360"/>
      <c r="AL28" s="361"/>
      <c r="AM28" s="363"/>
      <c r="AN28" s="360"/>
      <c r="AO28" s="360"/>
      <c r="AP28" s="360"/>
      <c r="AQ28" s="360"/>
      <c r="AR28" s="361"/>
      <c r="AS28" s="360"/>
      <c r="AT28" s="360"/>
      <c r="AU28" s="360"/>
      <c r="AV28" s="360"/>
      <c r="AW28" s="360"/>
      <c r="AX28" s="361"/>
      <c r="AY28" s="360"/>
      <c r="AZ28" s="360"/>
      <c r="BA28" s="361"/>
      <c r="BB28" s="380">
        <v>5</v>
      </c>
      <c r="BC28" s="383"/>
      <c r="BD28" s="383"/>
      <c r="BE28" s="379">
        <f t="shared" si="0"/>
        <v>5</v>
      </c>
      <c r="BF28" s="383"/>
      <c r="BG28" s="382">
        <v>30</v>
      </c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</row>
    <row r="29" spans="2:73" ht="25.5">
      <c r="B29" s="364"/>
      <c r="C29" s="11" t="s">
        <v>531</v>
      </c>
      <c r="D29" s="363">
        <v>5</v>
      </c>
      <c r="E29" s="360"/>
      <c r="F29" s="360"/>
      <c r="G29" s="360"/>
      <c r="H29" s="360"/>
      <c r="I29" s="360"/>
      <c r="J29" s="361"/>
      <c r="K29" s="360"/>
      <c r="L29" s="361"/>
      <c r="M29" s="360"/>
      <c r="N29" s="360"/>
      <c r="O29" s="360"/>
      <c r="P29" s="360"/>
      <c r="Q29" s="360"/>
      <c r="R29" s="361"/>
      <c r="S29" s="363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1"/>
      <c r="AG29" s="360"/>
      <c r="AH29" s="360"/>
      <c r="AI29" s="360"/>
      <c r="AJ29" s="360"/>
      <c r="AK29" s="360"/>
      <c r="AL29" s="361"/>
      <c r="AM29" s="363"/>
      <c r="AN29" s="360"/>
      <c r="AO29" s="360"/>
      <c r="AP29" s="360"/>
      <c r="AQ29" s="360"/>
      <c r="AR29" s="361"/>
      <c r="AS29" s="360"/>
      <c r="AT29" s="360"/>
      <c r="AU29" s="360"/>
      <c r="AV29" s="360"/>
      <c r="AW29" s="360"/>
      <c r="AX29" s="361"/>
      <c r="AY29" s="360"/>
      <c r="AZ29" s="360"/>
      <c r="BA29" s="361"/>
      <c r="BB29" s="380">
        <v>5</v>
      </c>
      <c r="BC29" s="383"/>
      <c r="BD29" s="383"/>
      <c r="BE29" s="379">
        <f t="shared" si="0"/>
        <v>5</v>
      </c>
      <c r="BF29" s="383"/>
      <c r="BG29" s="382">
        <v>30</v>
      </c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</row>
    <row r="30" spans="2:73" ht="25.5">
      <c r="B30" s="364"/>
      <c r="C30" s="11" t="s">
        <v>532</v>
      </c>
      <c r="D30" s="363">
        <v>5</v>
      </c>
      <c r="E30" s="360"/>
      <c r="F30" s="360"/>
      <c r="G30" s="360"/>
      <c r="H30" s="360"/>
      <c r="I30" s="360"/>
      <c r="J30" s="361"/>
      <c r="K30" s="360"/>
      <c r="L30" s="361"/>
      <c r="M30" s="360"/>
      <c r="N30" s="360"/>
      <c r="O30" s="360"/>
      <c r="P30" s="360"/>
      <c r="Q30" s="360"/>
      <c r="R30" s="361"/>
      <c r="S30" s="363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1"/>
      <c r="AG30" s="360"/>
      <c r="AH30" s="360"/>
      <c r="AI30" s="360"/>
      <c r="AJ30" s="360"/>
      <c r="AK30" s="360"/>
      <c r="AL30" s="361"/>
      <c r="AM30" s="363"/>
      <c r="AN30" s="360"/>
      <c r="AO30" s="360"/>
      <c r="AP30" s="360"/>
      <c r="AQ30" s="360"/>
      <c r="AR30" s="361"/>
      <c r="AS30" s="360"/>
      <c r="AT30" s="360"/>
      <c r="AU30" s="360"/>
      <c r="AV30" s="360"/>
      <c r="AW30" s="360"/>
      <c r="AX30" s="361"/>
      <c r="AY30" s="360"/>
      <c r="AZ30" s="360"/>
      <c r="BA30" s="361"/>
      <c r="BB30" s="380">
        <v>5</v>
      </c>
      <c r="BC30" s="383"/>
      <c r="BD30" s="383"/>
      <c r="BE30" s="379">
        <f t="shared" si="0"/>
        <v>5</v>
      </c>
      <c r="BF30" s="383"/>
      <c r="BG30" s="382">
        <v>30</v>
      </c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</row>
    <row r="31" spans="2:73" ht="25.5">
      <c r="B31" s="364"/>
      <c r="C31" s="11" t="s">
        <v>533</v>
      </c>
      <c r="D31" s="363">
        <v>5</v>
      </c>
      <c r="E31" s="360"/>
      <c r="F31" s="360"/>
      <c r="G31" s="360"/>
      <c r="H31" s="360"/>
      <c r="I31" s="360"/>
      <c r="J31" s="361"/>
      <c r="K31" s="360"/>
      <c r="L31" s="361"/>
      <c r="M31" s="360"/>
      <c r="N31" s="360"/>
      <c r="O31" s="360"/>
      <c r="P31" s="360"/>
      <c r="Q31" s="360"/>
      <c r="R31" s="361"/>
      <c r="S31" s="363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1"/>
      <c r="AG31" s="360"/>
      <c r="AH31" s="360"/>
      <c r="AI31" s="360"/>
      <c r="AJ31" s="360"/>
      <c r="AK31" s="360"/>
      <c r="AL31" s="361"/>
      <c r="AM31" s="363"/>
      <c r="AN31" s="360"/>
      <c r="AO31" s="360"/>
      <c r="AP31" s="360"/>
      <c r="AQ31" s="360"/>
      <c r="AR31" s="361"/>
      <c r="AS31" s="360"/>
      <c r="AT31" s="360"/>
      <c r="AU31" s="360"/>
      <c r="AV31" s="360"/>
      <c r="AW31" s="360"/>
      <c r="AX31" s="361"/>
      <c r="AY31" s="360"/>
      <c r="AZ31" s="360"/>
      <c r="BA31" s="361"/>
      <c r="BB31" s="380">
        <v>5</v>
      </c>
      <c r="BC31" s="383"/>
      <c r="BD31" s="383"/>
      <c r="BE31" s="379">
        <f t="shared" si="0"/>
        <v>5</v>
      </c>
      <c r="BF31" s="383"/>
      <c r="BG31" s="382">
        <v>30</v>
      </c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</row>
    <row r="32" spans="2:73" ht="25.5">
      <c r="B32" s="364"/>
      <c r="C32" s="11" t="s">
        <v>534</v>
      </c>
      <c r="D32" s="363">
        <v>5</v>
      </c>
      <c r="E32" s="360"/>
      <c r="F32" s="360"/>
      <c r="G32" s="360"/>
      <c r="H32" s="360"/>
      <c r="I32" s="360"/>
      <c r="J32" s="361"/>
      <c r="K32" s="360"/>
      <c r="L32" s="361"/>
      <c r="M32" s="360"/>
      <c r="N32" s="360"/>
      <c r="O32" s="360"/>
      <c r="P32" s="360"/>
      <c r="Q32" s="360"/>
      <c r="R32" s="361"/>
      <c r="S32" s="363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1"/>
      <c r="AG32" s="360"/>
      <c r="AH32" s="360"/>
      <c r="AI32" s="360"/>
      <c r="AJ32" s="360"/>
      <c r="AK32" s="360"/>
      <c r="AL32" s="361"/>
      <c r="AM32" s="363"/>
      <c r="AN32" s="360"/>
      <c r="AO32" s="360"/>
      <c r="AP32" s="360"/>
      <c r="AQ32" s="360"/>
      <c r="AR32" s="361"/>
      <c r="AS32" s="360"/>
      <c r="AT32" s="360"/>
      <c r="AU32" s="360"/>
      <c r="AV32" s="360"/>
      <c r="AW32" s="360"/>
      <c r="AX32" s="361"/>
      <c r="AY32" s="360"/>
      <c r="AZ32" s="360"/>
      <c r="BA32" s="361"/>
      <c r="BB32" s="380">
        <v>7</v>
      </c>
      <c r="BC32" s="383"/>
      <c r="BD32" s="383"/>
      <c r="BE32" s="379">
        <f t="shared" si="0"/>
        <v>7</v>
      </c>
      <c r="BF32" s="383"/>
      <c r="BG32" s="382">
        <v>38</v>
      </c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</row>
    <row r="33" spans="2:73" ht="25.5">
      <c r="B33" s="364"/>
      <c r="C33" s="11" t="s">
        <v>535</v>
      </c>
      <c r="D33" s="363">
        <v>5</v>
      </c>
      <c r="E33" s="360"/>
      <c r="F33" s="360"/>
      <c r="G33" s="360"/>
      <c r="H33" s="360"/>
      <c r="I33" s="360"/>
      <c r="J33" s="361"/>
      <c r="K33" s="360"/>
      <c r="L33" s="361"/>
      <c r="M33" s="360"/>
      <c r="N33" s="360"/>
      <c r="O33" s="360"/>
      <c r="P33" s="360"/>
      <c r="Q33" s="360"/>
      <c r="R33" s="361"/>
      <c r="S33" s="363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1"/>
      <c r="AG33" s="360"/>
      <c r="AH33" s="360"/>
      <c r="AI33" s="360"/>
      <c r="AJ33" s="360"/>
      <c r="AK33" s="360"/>
      <c r="AL33" s="361"/>
      <c r="AM33" s="363"/>
      <c r="AN33" s="360"/>
      <c r="AO33" s="360"/>
      <c r="AP33" s="360"/>
      <c r="AQ33" s="360"/>
      <c r="AR33" s="361"/>
      <c r="AS33" s="360"/>
      <c r="AT33" s="360"/>
      <c r="AU33" s="360"/>
      <c r="AV33" s="360"/>
      <c r="AW33" s="360"/>
      <c r="AX33" s="361"/>
      <c r="AY33" s="360"/>
      <c r="AZ33" s="360"/>
      <c r="BA33" s="361"/>
      <c r="BB33" s="380">
        <v>5</v>
      </c>
      <c r="BC33" s="383"/>
      <c r="BD33" s="383"/>
      <c r="BE33" s="379">
        <f t="shared" si="0"/>
        <v>5</v>
      </c>
      <c r="BF33" s="383"/>
      <c r="BG33" s="382">
        <v>30</v>
      </c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</row>
    <row r="34" spans="2:73" ht="25.5">
      <c r="B34" s="364"/>
      <c r="C34" s="11" t="s">
        <v>536</v>
      </c>
      <c r="D34" s="363">
        <v>5</v>
      </c>
      <c r="E34" s="360"/>
      <c r="F34" s="360"/>
      <c r="G34" s="360"/>
      <c r="H34" s="360"/>
      <c r="I34" s="360"/>
      <c r="J34" s="361"/>
      <c r="K34" s="360"/>
      <c r="L34" s="361"/>
      <c r="M34" s="360"/>
      <c r="N34" s="360"/>
      <c r="O34" s="360"/>
      <c r="P34" s="360"/>
      <c r="Q34" s="360"/>
      <c r="R34" s="361"/>
      <c r="S34" s="363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1"/>
      <c r="AG34" s="360"/>
      <c r="AH34" s="360"/>
      <c r="AI34" s="360"/>
      <c r="AJ34" s="360"/>
      <c r="AK34" s="360"/>
      <c r="AL34" s="361"/>
      <c r="AM34" s="363"/>
      <c r="AN34" s="360"/>
      <c r="AO34" s="360"/>
      <c r="AP34" s="360"/>
      <c r="AQ34" s="360"/>
      <c r="AR34" s="361"/>
      <c r="AS34" s="360"/>
      <c r="AT34" s="360"/>
      <c r="AU34" s="360"/>
      <c r="AV34" s="360"/>
      <c r="AW34" s="360"/>
      <c r="AX34" s="361"/>
      <c r="AY34" s="360"/>
      <c r="AZ34" s="360"/>
      <c r="BA34" s="361"/>
      <c r="BB34" s="380">
        <v>5</v>
      </c>
      <c r="BC34" s="383"/>
      <c r="BD34" s="383"/>
      <c r="BE34" s="379">
        <f t="shared" si="0"/>
        <v>5</v>
      </c>
      <c r="BF34" s="383"/>
      <c r="BG34" s="382">
        <v>30</v>
      </c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</row>
    <row r="35" spans="2:73" ht="25.5">
      <c r="B35" s="364"/>
      <c r="C35" s="11" t="s">
        <v>537</v>
      </c>
      <c r="D35" s="363">
        <v>5</v>
      </c>
      <c r="E35" s="360"/>
      <c r="F35" s="360"/>
      <c r="G35" s="360"/>
      <c r="H35" s="360"/>
      <c r="I35" s="360"/>
      <c r="J35" s="361"/>
      <c r="K35" s="360"/>
      <c r="L35" s="361"/>
      <c r="M35" s="360"/>
      <c r="N35" s="360"/>
      <c r="O35" s="360"/>
      <c r="P35" s="360"/>
      <c r="Q35" s="360"/>
      <c r="R35" s="361"/>
      <c r="S35" s="363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1"/>
      <c r="AG35" s="360"/>
      <c r="AH35" s="360"/>
      <c r="AI35" s="360"/>
      <c r="AJ35" s="360"/>
      <c r="AK35" s="360"/>
      <c r="AL35" s="361"/>
      <c r="AM35" s="363"/>
      <c r="AN35" s="360"/>
      <c r="AO35" s="360"/>
      <c r="AP35" s="360"/>
      <c r="AQ35" s="360"/>
      <c r="AR35" s="361"/>
      <c r="AS35" s="360"/>
      <c r="AT35" s="360"/>
      <c r="AU35" s="360"/>
      <c r="AV35" s="360"/>
      <c r="AW35" s="360"/>
      <c r="AX35" s="361"/>
      <c r="AY35" s="360"/>
      <c r="AZ35" s="360"/>
      <c r="BA35" s="361"/>
      <c r="BB35" s="380">
        <v>5</v>
      </c>
      <c r="BC35" s="383"/>
      <c r="BD35" s="383"/>
      <c r="BE35" s="379">
        <f t="shared" si="0"/>
        <v>5</v>
      </c>
      <c r="BF35" s="383"/>
      <c r="BG35" s="382">
        <v>30</v>
      </c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</row>
    <row r="36" spans="2:73" ht="25.5">
      <c r="B36" s="364"/>
      <c r="C36" s="11" t="s">
        <v>538</v>
      </c>
      <c r="D36" s="363">
        <v>5</v>
      </c>
      <c r="E36" s="360"/>
      <c r="F36" s="360"/>
      <c r="G36" s="360"/>
      <c r="H36" s="360"/>
      <c r="I36" s="360"/>
      <c r="J36" s="361"/>
      <c r="K36" s="360"/>
      <c r="L36" s="361"/>
      <c r="M36" s="360"/>
      <c r="N36" s="360"/>
      <c r="O36" s="360"/>
      <c r="P36" s="360"/>
      <c r="Q36" s="360"/>
      <c r="R36" s="361"/>
      <c r="S36" s="363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1"/>
      <c r="AG36" s="360"/>
      <c r="AH36" s="360"/>
      <c r="AI36" s="360"/>
      <c r="AJ36" s="360"/>
      <c r="AK36" s="360"/>
      <c r="AL36" s="361"/>
      <c r="AM36" s="363"/>
      <c r="AN36" s="360"/>
      <c r="AO36" s="360"/>
      <c r="AP36" s="360"/>
      <c r="AQ36" s="360"/>
      <c r="AR36" s="361"/>
      <c r="AS36" s="360"/>
      <c r="AT36" s="360"/>
      <c r="AU36" s="360"/>
      <c r="AV36" s="360"/>
      <c r="AW36" s="360"/>
      <c r="AX36" s="361"/>
      <c r="AY36" s="360"/>
      <c r="AZ36" s="360"/>
      <c r="BA36" s="361"/>
      <c r="BB36" s="380">
        <v>5</v>
      </c>
      <c r="BC36" s="383"/>
      <c r="BD36" s="383"/>
      <c r="BE36" s="379">
        <f t="shared" si="0"/>
        <v>5</v>
      </c>
      <c r="BF36" s="383"/>
      <c r="BG36" s="382">
        <v>30</v>
      </c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</row>
    <row r="37" spans="2:73" ht="25.5">
      <c r="B37" s="364"/>
      <c r="C37" s="11" t="s">
        <v>539</v>
      </c>
      <c r="D37" s="363">
        <v>5</v>
      </c>
      <c r="E37" s="360"/>
      <c r="F37" s="360"/>
      <c r="G37" s="360"/>
      <c r="H37" s="360"/>
      <c r="I37" s="360"/>
      <c r="J37" s="361"/>
      <c r="K37" s="360"/>
      <c r="L37" s="361"/>
      <c r="M37" s="360"/>
      <c r="N37" s="360"/>
      <c r="O37" s="360"/>
      <c r="P37" s="360"/>
      <c r="Q37" s="360"/>
      <c r="R37" s="361"/>
      <c r="S37" s="363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1"/>
      <c r="AG37" s="360"/>
      <c r="AH37" s="360"/>
      <c r="AI37" s="360"/>
      <c r="AJ37" s="360"/>
      <c r="AK37" s="360"/>
      <c r="AL37" s="361"/>
      <c r="AM37" s="363"/>
      <c r="AN37" s="360"/>
      <c r="AO37" s="360"/>
      <c r="AP37" s="360"/>
      <c r="AQ37" s="360"/>
      <c r="AR37" s="361"/>
      <c r="AS37" s="360"/>
      <c r="AT37" s="360"/>
      <c r="AU37" s="360"/>
      <c r="AV37" s="360"/>
      <c r="AW37" s="360"/>
      <c r="AX37" s="361"/>
      <c r="AY37" s="360"/>
      <c r="AZ37" s="360"/>
      <c r="BA37" s="361"/>
      <c r="BB37" s="380">
        <v>5</v>
      </c>
      <c r="BC37" s="383"/>
      <c r="BD37" s="383"/>
      <c r="BE37" s="379">
        <f t="shared" si="0"/>
        <v>5</v>
      </c>
      <c r="BF37" s="383"/>
      <c r="BG37" s="382">
        <v>30</v>
      </c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</row>
    <row r="38" spans="2:73" ht="38.25">
      <c r="B38" s="364"/>
      <c r="C38" s="11" t="s">
        <v>540</v>
      </c>
      <c r="D38" s="363">
        <v>5</v>
      </c>
      <c r="E38" s="360"/>
      <c r="F38" s="360"/>
      <c r="G38" s="360"/>
      <c r="H38" s="360"/>
      <c r="I38" s="360"/>
      <c r="J38" s="361"/>
      <c r="K38" s="360"/>
      <c r="L38" s="361"/>
      <c r="M38" s="360"/>
      <c r="N38" s="360"/>
      <c r="O38" s="360"/>
      <c r="P38" s="360"/>
      <c r="Q38" s="360"/>
      <c r="R38" s="361"/>
      <c r="S38" s="363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1"/>
      <c r="AG38" s="360"/>
      <c r="AH38" s="360"/>
      <c r="AI38" s="360"/>
      <c r="AJ38" s="360"/>
      <c r="AK38" s="360"/>
      <c r="AL38" s="361"/>
      <c r="AM38" s="363"/>
      <c r="AN38" s="360"/>
      <c r="AO38" s="360"/>
      <c r="AP38" s="360"/>
      <c r="AQ38" s="360"/>
      <c r="AR38" s="361"/>
      <c r="AS38" s="360"/>
      <c r="AT38" s="360"/>
      <c r="AU38" s="360"/>
      <c r="AV38" s="360"/>
      <c r="AW38" s="360"/>
      <c r="AX38" s="361"/>
      <c r="AY38" s="360"/>
      <c r="AZ38" s="360"/>
      <c r="BA38" s="361"/>
      <c r="BB38" s="380">
        <v>5</v>
      </c>
      <c r="BC38" s="383"/>
      <c r="BD38" s="383"/>
      <c r="BE38" s="379">
        <f t="shared" si="0"/>
        <v>5</v>
      </c>
      <c r="BF38" s="383"/>
      <c r="BG38" s="382">
        <v>30</v>
      </c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</row>
    <row r="39" spans="2:73" ht="15">
      <c r="B39" s="364"/>
      <c r="C39" s="11" t="s">
        <v>541</v>
      </c>
      <c r="D39" s="363">
        <v>5</v>
      </c>
      <c r="E39" s="360"/>
      <c r="F39" s="360"/>
      <c r="G39" s="360"/>
      <c r="H39" s="360"/>
      <c r="I39" s="360"/>
      <c r="J39" s="361"/>
      <c r="K39" s="360"/>
      <c r="L39" s="361"/>
      <c r="M39" s="360"/>
      <c r="N39" s="360"/>
      <c r="O39" s="360"/>
      <c r="P39" s="360"/>
      <c r="Q39" s="360"/>
      <c r="R39" s="361"/>
      <c r="S39" s="363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1"/>
      <c r="AG39" s="360"/>
      <c r="AH39" s="360"/>
      <c r="AI39" s="360"/>
      <c r="AJ39" s="360"/>
      <c r="AK39" s="360"/>
      <c r="AL39" s="361"/>
      <c r="AM39" s="363"/>
      <c r="AN39" s="360"/>
      <c r="AO39" s="360"/>
      <c r="AP39" s="360"/>
      <c r="AQ39" s="360"/>
      <c r="AR39" s="361"/>
      <c r="AS39" s="360"/>
      <c r="AT39" s="360"/>
      <c r="AU39" s="360"/>
      <c r="AV39" s="360"/>
      <c r="AW39" s="360"/>
      <c r="AX39" s="361"/>
      <c r="AY39" s="360"/>
      <c r="AZ39" s="360"/>
      <c r="BA39" s="361"/>
      <c r="BB39" s="380">
        <v>10</v>
      </c>
      <c r="BC39" s="383"/>
      <c r="BD39" s="383"/>
      <c r="BE39" s="379">
        <f t="shared" si="0"/>
        <v>10</v>
      </c>
      <c r="BF39" s="383"/>
      <c r="BG39" s="382">
        <f t="shared" ref="BG39:BG41" si="3">BE39*5.4</f>
        <v>54</v>
      </c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</row>
    <row r="40" spans="2:73" ht="25.5">
      <c r="B40" s="364"/>
      <c r="C40" s="11" t="s">
        <v>542</v>
      </c>
      <c r="D40" s="363">
        <v>5</v>
      </c>
      <c r="E40" s="360"/>
      <c r="F40" s="360"/>
      <c r="G40" s="360"/>
      <c r="H40" s="360"/>
      <c r="I40" s="360"/>
      <c r="J40" s="361"/>
      <c r="K40" s="360"/>
      <c r="L40" s="361"/>
      <c r="M40" s="360"/>
      <c r="N40" s="360"/>
      <c r="O40" s="360"/>
      <c r="P40" s="360"/>
      <c r="Q40" s="360"/>
      <c r="R40" s="361"/>
      <c r="S40" s="363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1"/>
      <c r="AG40" s="360"/>
      <c r="AH40" s="360"/>
      <c r="AI40" s="360"/>
      <c r="AJ40" s="360"/>
      <c r="AK40" s="360"/>
      <c r="AL40" s="361"/>
      <c r="AM40" s="363"/>
      <c r="AN40" s="360"/>
      <c r="AO40" s="360"/>
      <c r="AP40" s="360"/>
      <c r="AQ40" s="360"/>
      <c r="AR40" s="361"/>
      <c r="AS40" s="360"/>
      <c r="AT40" s="360"/>
      <c r="AU40" s="360"/>
      <c r="AV40" s="360"/>
      <c r="AW40" s="360"/>
      <c r="AX40" s="361"/>
      <c r="AY40" s="360"/>
      <c r="AZ40" s="360"/>
      <c r="BA40" s="361"/>
      <c r="BB40" s="380">
        <v>5</v>
      </c>
      <c r="BC40" s="383"/>
      <c r="BD40" s="383"/>
      <c r="BE40" s="379">
        <f t="shared" si="0"/>
        <v>5</v>
      </c>
      <c r="BF40" s="383"/>
      <c r="BG40" s="382">
        <v>30</v>
      </c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</row>
    <row r="41" spans="2:73" ht="25.5">
      <c r="B41" s="364"/>
      <c r="C41" s="11" t="s">
        <v>543</v>
      </c>
      <c r="D41" s="363">
        <v>5</v>
      </c>
      <c r="E41" s="360"/>
      <c r="F41" s="360"/>
      <c r="G41" s="360"/>
      <c r="H41" s="360"/>
      <c r="I41" s="360"/>
      <c r="J41" s="361"/>
      <c r="K41" s="360"/>
      <c r="L41" s="361"/>
      <c r="M41" s="360"/>
      <c r="N41" s="360"/>
      <c r="O41" s="360"/>
      <c r="P41" s="360"/>
      <c r="Q41" s="360"/>
      <c r="R41" s="361"/>
      <c r="S41" s="363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1"/>
      <c r="AG41" s="360"/>
      <c r="AH41" s="360"/>
      <c r="AI41" s="360"/>
      <c r="AJ41" s="360"/>
      <c r="AK41" s="360"/>
      <c r="AL41" s="361"/>
      <c r="AM41" s="363"/>
      <c r="AN41" s="360"/>
      <c r="AO41" s="360"/>
      <c r="AP41" s="360"/>
      <c r="AQ41" s="360"/>
      <c r="AR41" s="361"/>
      <c r="AS41" s="360"/>
      <c r="AT41" s="360"/>
      <c r="AU41" s="360"/>
      <c r="AV41" s="360"/>
      <c r="AW41" s="360"/>
      <c r="AX41" s="361"/>
      <c r="AY41" s="360"/>
      <c r="AZ41" s="360"/>
      <c r="BA41" s="361"/>
      <c r="BB41" s="380">
        <v>40</v>
      </c>
      <c r="BC41" s="383"/>
      <c r="BD41" s="383"/>
      <c r="BE41" s="379">
        <f t="shared" si="0"/>
        <v>40</v>
      </c>
      <c r="BF41" s="383"/>
      <c r="BG41" s="382">
        <f t="shared" si="3"/>
        <v>216</v>
      </c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</row>
    <row r="42" spans="2:73" ht="25.5">
      <c r="B42" s="364"/>
      <c r="C42" s="11" t="s">
        <v>544</v>
      </c>
      <c r="D42" s="363">
        <v>5</v>
      </c>
      <c r="E42" s="360"/>
      <c r="F42" s="360"/>
      <c r="G42" s="360"/>
      <c r="H42" s="360"/>
      <c r="I42" s="360"/>
      <c r="J42" s="361"/>
      <c r="K42" s="360"/>
      <c r="L42" s="361"/>
      <c r="M42" s="360"/>
      <c r="N42" s="360"/>
      <c r="O42" s="360"/>
      <c r="P42" s="360"/>
      <c r="Q42" s="360"/>
      <c r="R42" s="361"/>
      <c r="S42" s="363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1"/>
      <c r="AG42" s="360"/>
      <c r="AH42" s="360"/>
      <c r="AI42" s="360"/>
      <c r="AJ42" s="360"/>
      <c r="AK42" s="360"/>
      <c r="AL42" s="361"/>
      <c r="AM42" s="363"/>
      <c r="AN42" s="360"/>
      <c r="AO42" s="360"/>
      <c r="AP42" s="360"/>
      <c r="AQ42" s="360"/>
      <c r="AR42" s="361"/>
      <c r="AS42" s="360"/>
      <c r="AT42" s="360"/>
      <c r="AU42" s="360"/>
      <c r="AV42" s="360"/>
      <c r="AW42" s="360"/>
      <c r="AX42" s="361"/>
      <c r="AY42" s="360"/>
      <c r="AZ42" s="360"/>
      <c r="BA42" s="361"/>
      <c r="BB42" s="380">
        <v>5</v>
      </c>
      <c r="BC42" s="383"/>
      <c r="BD42" s="383"/>
      <c r="BE42" s="379">
        <f t="shared" si="0"/>
        <v>5</v>
      </c>
      <c r="BF42" s="383"/>
      <c r="BG42" s="382">
        <v>30</v>
      </c>
      <c r="BH42" s="272">
        <v>0.1</v>
      </c>
      <c r="BI42" s="272"/>
      <c r="BJ42" s="272">
        <v>0.1</v>
      </c>
      <c r="BK42" s="272"/>
      <c r="BL42" s="272">
        <v>0.5</v>
      </c>
      <c r="BM42" s="272"/>
      <c r="BN42" s="272"/>
      <c r="BO42" s="272"/>
      <c r="BP42" s="272"/>
      <c r="BQ42" s="272"/>
      <c r="BR42" s="272"/>
      <c r="BS42" s="272"/>
      <c r="BT42" s="272"/>
      <c r="BU42" s="272"/>
    </row>
    <row r="43" spans="2:73" ht="25.5">
      <c r="B43" s="364"/>
      <c r="C43" s="11" t="s">
        <v>545</v>
      </c>
      <c r="D43" s="363">
        <v>5</v>
      </c>
      <c r="E43" s="360"/>
      <c r="F43" s="360"/>
      <c r="G43" s="360"/>
      <c r="H43" s="360"/>
      <c r="I43" s="360"/>
      <c r="J43" s="361"/>
      <c r="K43" s="360"/>
      <c r="L43" s="361"/>
      <c r="M43" s="360"/>
      <c r="N43" s="360"/>
      <c r="O43" s="360"/>
      <c r="P43" s="360"/>
      <c r="Q43" s="360"/>
      <c r="R43" s="361"/>
      <c r="S43" s="363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1"/>
      <c r="AG43" s="360"/>
      <c r="AH43" s="360"/>
      <c r="AI43" s="360"/>
      <c r="AJ43" s="360"/>
      <c r="AK43" s="360"/>
      <c r="AL43" s="361"/>
      <c r="AM43" s="363"/>
      <c r="AN43" s="360"/>
      <c r="AO43" s="360"/>
      <c r="AP43" s="360"/>
      <c r="AQ43" s="360"/>
      <c r="AR43" s="361"/>
      <c r="AS43" s="360"/>
      <c r="AT43" s="360"/>
      <c r="AU43" s="360"/>
      <c r="AV43" s="360"/>
      <c r="AW43" s="360"/>
      <c r="AX43" s="361"/>
      <c r="AY43" s="360"/>
      <c r="AZ43" s="360"/>
      <c r="BA43" s="361"/>
      <c r="BB43" s="380">
        <v>5</v>
      </c>
      <c r="BC43" s="383"/>
      <c r="BD43" s="383"/>
      <c r="BE43" s="379">
        <f t="shared" si="0"/>
        <v>5</v>
      </c>
      <c r="BF43" s="383"/>
      <c r="BG43" s="382">
        <v>30</v>
      </c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</row>
    <row r="44" spans="2:73" ht="25.5">
      <c r="B44" s="364"/>
      <c r="C44" s="11" t="s">
        <v>546</v>
      </c>
      <c r="D44" s="363">
        <v>5</v>
      </c>
      <c r="E44" s="360"/>
      <c r="F44" s="360"/>
      <c r="G44" s="360"/>
      <c r="H44" s="360"/>
      <c r="I44" s="360"/>
      <c r="J44" s="361"/>
      <c r="K44" s="360"/>
      <c r="L44" s="361"/>
      <c r="M44" s="360"/>
      <c r="N44" s="360"/>
      <c r="O44" s="360"/>
      <c r="P44" s="360"/>
      <c r="Q44" s="360"/>
      <c r="R44" s="361"/>
      <c r="S44" s="363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1"/>
      <c r="AG44" s="360"/>
      <c r="AH44" s="360"/>
      <c r="AI44" s="360"/>
      <c r="AJ44" s="360"/>
      <c r="AK44" s="360"/>
      <c r="AL44" s="361"/>
      <c r="AM44" s="363"/>
      <c r="AN44" s="360"/>
      <c r="AO44" s="360"/>
      <c r="AP44" s="360"/>
      <c r="AQ44" s="360"/>
      <c r="AR44" s="361"/>
      <c r="AS44" s="360"/>
      <c r="AT44" s="360"/>
      <c r="AU44" s="360"/>
      <c r="AV44" s="360"/>
      <c r="AW44" s="360"/>
      <c r="AX44" s="361"/>
      <c r="AY44" s="360"/>
      <c r="AZ44" s="360"/>
      <c r="BA44" s="361"/>
      <c r="BB44" s="380">
        <v>5</v>
      </c>
      <c r="BC44" s="383"/>
      <c r="BD44" s="383"/>
      <c r="BE44" s="379">
        <f t="shared" si="0"/>
        <v>5</v>
      </c>
      <c r="BF44" s="383"/>
      <c r="BG44" s="382">
        <v>30</v>
      </c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</row>
    <row r="45" spans="2:73" ht="25.5">
      <c r="B45" s="364"/>
      <c r="C45" s="11" t="s">
        <v>547</v>
      </c>
      <c r="D45" s="363">
        <v>5</v>
      </c>
      <c r="E45" s="360"/>
      <c r="F45" s="360"/>
      <c r="G45" s="360"/>
      <c r="H45" s="360"/>
      <c r="I45" s="360"/>
      <c r="J45" s="361"/>
      <c r="K45" s="360"/>
      <c r="L45" s="361"/>
      <c r="M45" s="360"/>
      <c r="N45" s="360"/>
      <c r="O45" s="360"/>
      <c r="P45" s="360"/>
      <c r="Q45" s="360"/>
      <c r="R45" s="361"/>
      <c r="S45" s="363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1"/>
      <c r="AG45" s="360"/>
      <c r="AH45" s="360"/>
      <c r="AI45" s="360"/>
      <c r="AJ45" s="360"/>
      <c r="AK45" s="360"/>
      <c r="AL45" s="361"/>
      <c r="AM45" s="363"/>
      <c r="AN45" s="360"/>
      <c r="AO45" s="360"/>
      <c r="AP45" s="360"/>
      <c r="AQ45" s="360"/>
      <c r="AR45" s="361"/>
      <c r="AS45" s="360"/>
      <c r="AT45" s="360"/>
      <c r="AU45" s="360"/>
      <c r="AV45" s="360"/>
      <c r="AW45" s="360"/>
      <c r="AX45" s="361"/>
      <c r="AY45" s="360"/>
      <c r="AZ45" s="360"/>
      <c r="BA45" s="361"/>
      <c r="BB45" s="380">
        <v>5</v>
      </c>
      <c r="BC45" s="383"/>
      <c r="BD45" s="383"/>
      <c r="BE45" s="379">
        <f t="shared" si="0"/>
        <v>5</v>
      </c>
      <c r="BF45" s="383"/>
      <c r="BG45" s="382">
        <v>30</v>
      </c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</row>
    <row r="46" spans="2:73" ht="25.5">
      <c r="B46" s="364"/>
      <c r="C46" s="11" t="s">
        <v>548</v>
      </c>
      <c r="D46" s="363">
        <v>5</v>
      </c>
      <c r="E46" s="360"/>
      <c r="F46" s="360"/>
      <c r="G46" s="360"/>
      <c r="H46" s="360"/>
      <c r="I46" s="360"/>
      <c r="J46" s="361"/>
      <c r="K46" s="360"/>
      <c r="L46" s="361"/>
      <c r="M46" s="360"/>
      <c r="N46" s="360"/>
      <c r="O46" s="360"/>
      <c r="P46" s="360"/>
      <c r="Q46" s="360"/>
      <c r="R46" s="361"/>
      <c r="S46" s="363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1"/>
      <c r="AG46" s="360"/>
      <c r="AH46" s="360"/>
      <c r="AI46" s="360"/>
      <c r="AJ46" s="360"/>
      <c r="AK46" s="360"/>
      <c r="AL46" s="361"/>
      <c r="AM46" s="363"/>
      <c r="AN46" s="360"/>
      <c r="AO46" s="360"/>
      <c r="AP46" s="360"/>
      <c r="AQ46" s="360"/>
      <c r="AR46" s="361"/>
      <c r="AS46" s="360"/>
      <c r="AT46" s="360"/>
      <c r="AU46" s="360"/>
      <c r="AV46" s="360"/>
      <c r="AW46" s="360"/>
      <c r="AX46" s="361"/>
      <c r="AY46" s="360"/>
      <c r="AZ46" s="360"/>
      <c r="BA46" s="361"/>
      <c r="BB46" s="381">
        <v>5</v>
      </c>
      <c r="BC46" s="383"/>
      <c r="BD46" s="383"/>
      <c r="BE46" s="379">
        <f t="shared" si="0"/>
        <v>5</v>
      </c>
      <c r="BF46" s="383"/>
      <c r="BG46" s="382">
        <v>30</v>
      </c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</row>
    <row r="47" spans="2:73" ht="25.5">
      <c r="B47" s="364"/>
      <c r="C47" s="11" t="s">
        <v>549</v>
      </c>
      <c r="D47" s="363">
        <v>5</v>
      </c>
      <c r="E47" s="360"/>
      <c r="F47" s="360"/>
      <c r="G47" s="360"/>
      <c r="H47" s="360"/>
      <c r="I47" s="360"/>
      <c r="J47" s="361"/>
      <c r="K47" s="360"/>
      <c r="L47" s="361"/>
      <c r="M47" s="360"/>
      <c r="N47" s="360"/>
      <c r="O47" s="360"/>
      <c r="P47" s="360"/>
      <c r="Q47" s="360"/>
      <c r="R47" s="361"/>
      <c r="S47" s="363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1"/>
      <c r="AG47" s="360"/>
      <c r="AH47" s="360"/>
      <c r="AI47" s="360"/>
      <c r="AJ47" s="360"/>
      <c r="AK47" s="360"/>
      <c r="AL47" s="361"/>
      <c r="AM47" s="363"/>
      <c r="AN47" s="360"/>
      <c r="AO47" s="360"/>
      <c r="AP47" s="360"/>
      <c r="AQ47" s="360"/>
      <c r="AR47" s="361"/>
      <c r="AS47" s="360"/>
      <c r="AT47" s="360"/>
      <c r="AU47" s="360"/>
      <c r="AV47" s="360"/>
      <c r="AW47" s="360"/>
      <c r="AX47" s="361"/>
      <c r="AY47" s="360"/>
      <c r="AZ47" s="360"/>
      <c r="BA47" s="361"/>
      <c r="BB47" s="380">
        <v>5</v>
      </c>
      <c r="BC47" s="383"/>
      <c r="BD47" s="383"/>
      <c r="BE47" s="379">
        <f t="shared" si="0"/>
        <v>5</v>
      </c>
      <c r="BF47" s="383"/>
      <c r="BG47" s="382">
        <v>30</v>
      </c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</row>
    <row r="48" spans="2:73" ht="25.5">
      <c r="B48" s="364"/>
      <c r="C48" s="11" t="s">
        <v>550</v>
      </c>
      <c r="D48" s="363">
        <v>5</v>
      </c>
      <c r="E48" s="360"/>
      <c r="F48" s="360"/>
      <c r="G48" s="360"/>
      <c r="H48" s="360"/>
      <c r="I48" s="360"/>
      <c r="J48" s="361"/>
      <c r="K48" s="360"/>
      <c r="L48" s="361"/>
      <c r="M48" s="360"/>
      <c r="N48" s="360"/>
      <c r="O48" s="360"/>
      <c r="P48" s="360"/>
      <c r="Q48" s="360"/>
      <c r="R48" s="361"/>
      <c r="S48" s="363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1"/>
      <c r="AG48" s="360"/>
      <c r="AH48" s="360"/>
      <c r="AI48" s="360"/>
      <c r="AJ48" s="360"/>
      <c r="AK48" s="360"/>
      <c r="AL48" s="361"/>
      <c r="AM48" s="363"/>
      <c r="AN48" s="360"/>
      <c r="AO48" s="360"/>
      <c r="AP48" s="360"/>
      <c r="AQ48" s="360"/>
      <c r="AR48" s="361"/>
      <c r="AS48" s="360"/>
      <c r="AT48" s="360"/>
      <c r="AU48" s="360"/>
      <c r="AV48" s="360"/>
      <c r="AW48" s="360"/>
      <c r="AX48" s="361"/>
      <c r="AY48" s="360"/>
      <c r="AZ48" s="360"/>
      <c r="BA48" s="361"/>
      <c r="BB48" s="380">
        <v>5</v>
      </c>
      <c r="BC48" s="383"/>
      <c r="BD48" s="383"/>
      <c r="BE48" s="379">
        <f t="shared" si="0"/>
        <v>5</v>
      </c>
      <c r="BF48" s="383"/>
      <c r="BG48" s="382">
        <v>30</v>
      </c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</row>
    <row r="49" spans="2:73" ht="25.5">
      <c r="B49" s="364"/>
      <c r="C49" s="11" t="s">
        <v>551</v>
      </c>
      <c r="D49" s="363">
        <v>5</v>
      </c>
      <c r="E49" s="360"/>
      <c r="F49" s="360"/>
      <c r="G49" s="360"/>
      <c r="H49" s="360"/>
      <c r="I49" s="360"/>
      <c r="J49" s="361"/>
      <c r="K49" s="360"/>
      <c r="L49" s="361"/>
      <c r="M49" s="360"/>
      <c r="N49" s="360"/>
      <c r="O49" s="360"/>
      <c r="P49" s="360"/>
      <c r="Q49" s="360"/>
      <c r="R49" s="361"/>
      <c r="S49" s="363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1"/>
      <c r="AG49" s="360"/>
      <c r="AH49" s="360"/>
      <c r="AI49" s="360"/>
      <c r="AJ49" s="360"/>
      <c r="AK49" s="360"/>
      <c r="AL49" s="361"/>
      <c r="AM49" s="363"/>
      <c r="AN49" s="360"/>
      <c r="AO49" s="360"/>
      <c r="AP49" s="360"/>
      <c r="AQ49" s="360"/>
      <c r="AR49" s="361"/>
      <c r="AS49" s="360"/>
      <c r="AT49" s="360"/>
      <c r="AU49" s="360"/>
      <c r="AV49" s="360"/>
      <c r="AW49" s="360"/>
      <c r="AX49" s="361"/>
      <c r="AY49" s="360"/>
      <c r="AZ49" s="360"/>
      <c r="BA49" s="361"/>
      <c r="BB49" s="380">
        <v>5</v>
      </c>
      <c r="BC49" s="383"/>
      <c r="BD49" s="383"/>
      <c r="BE49" s="379">
        <f t="shared" si="0"/>
        <v>5</v>
      </c>
      <c r="BF49" s="383"/>
      <c r="BG49" s="382">
        <v>30</v>
      </c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</row>
    <row r="50" spans="2:73" ht="25.5">
      <c r="B50" s="364"/>
      <c r="C50" s="11" t="s">
        <v>552</v>
      </c>
      <c r="D50" s="363">
        <v>5</v>
      </c>
      <c r="E50" s="360"/>
      <c r="F50" s="360"/>
      <c r="G50" s="360"/>
      <c r="H50" s="360"/>
      <c r="I50" s="360"/>
      <c r="J50" s="361"/>
      <c r="K50" s="360"/>
      <c r="L50" s="361"/>
      <c r="M50" s="360"/>
      <c r="N50" s="360"/>
      <c r="O50" s="360"/>
      <c r="P50" s="360"/>
      <c r="Q50" s="360"/>
      <c r="R50" s="361"/>
      <c r="S50" s="363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1"/>
      <c r="AG50" s="360"/>
      <c r="AH50" s="360"/>
      <c r="AI50" s="360"/>
      <c r="AJ50" s="360"/>
      <c r="AK50" s="360"/>
      <c r="AL50" s="361"/>
      <c r="AM50" s="363"/>
      <c r="AN50" s="360"/>
      <c r="AO50" s="360"/>
      <c r="AP50" s="360"/>
      <c r="AQ50" s="360"/>
      <c r="AR50" s="361"/>
      <c r="AS50" s="360"/>
      <c r="AT50" s="360"/>
      <c r="AU50" s="360"/>
      <c r="AV50" s="360"/>
      <c r="AW50" s="360"/>
      <c r="AX50" s="361"/>
      <c r="AY50" s="360"/>
      <c r="AZ50" s="360"/>
      <c r="BA50" s="361"/>
      <c r="BB50" s="380">
        <v>5</v>
      </c>
      <c r="BC50" s="383"/>
      <c r="BD50" s="383"/>
      <c r="BE50" s="379">
        <f t="shared" si="0"/>
        <v>5</v>
      </c>
      <c r="BF50" s="383"/>
      <c r="BG50" s="382">
        <v>30</v>
      </c>
      <c r="BH50" s="272"/>
      <c r="BI50" s="272"/>
      <c r="BJ50" s="272"/>
      <c r="BK50" s="272"/>
      <c r="BL50" s="272"/>
      <c r="BM50" s="272">
        <v>0.3</v>
      </c>
      <c r="BN50" s="272"/>
      <c r="BO50" s="272">
        <v>0.3</v>
      </c>
      <c r="BP50" s="272"/>
      <c r="BQ50" s="272">
        <v>0.14000000000000001</v>
      </c>
      <c r="BR50" s="272"/>
      <c r="BS50" s="272"/>
      <c r="BT50" s="272"/>
      <c r="BU50" s="272"/>
    </row>
    <row r="51" spans="2:73" ht="25.5">
      <c r="B51" s="364"/>
      <c r="C51" s="11" t="s">
        <v>553</v>
      </c>
      <c r="D51" s="363">
        <v>5</v>
      </c>
      <c r="E51" s="360"/>
      <c r="F51" s="360"/>
      <c r="G51" s="360"/>
      <c r="H51" s="360"/>
      <c r="I51" s="360"/>
      <c r="J51" s="361"/>
      <c r="K51" s="360"/>
      <c r="L51" s="361"/>
      <c r="M51" s="360"/>
      <c r="N51" s="360"/>
      <c r="O51" s="360"/>
      <c r="P51" s="360"/>
      <c r="Q51" s="360"/>
      <c r="R51" s="361"/>
      <c r="S51" s="363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1"/>
      <c r="AG51" s="360"/>
      <c r="AH51" s="360"/>
      <c r="AI51" s="360"/>
      <c r="AJ51" s="360"/>
      <c r="AK51" s="360"/>
      <c r="AL51" s="361"/>
      <c r="AM51" s="363"/>
      <c r="AN51" s="360"/>
      <c r="AO51" s="360"/>
      <c r="AP51" s="360"/>
      <c r="AQ51" s="360"/>
      <c r="AR51" s="361"/>
      <c r="AS51" s="360"/>
      <c r="AT51" s="360"/>
      <c r="AU51" s="360"/>
      <c r="AV51" s="360"/>
      <c r="AW51" s="360"/>
      <c r="AX51" s="361"/>
      <c r="AY51" s="360"/>
      <c r="AZ51" s="360"/>
      <c r="BA51" s="361"/>
      <c r="BB51" s="380">
        <v>6</v>
      </c>
      <c r="BC51" s="383"/>
      <c r="BD51" s="383"/>
      <c r="BE51" s="379">
        <f t="shared" si="0"/>
        <v>6</v>
      </c>
      <c r="BF51" s="383"/>
      <c r="BG51" s="382">
        <v>60</v>
      </c>
      <c r="BH51" s="272">
        <v>3</v>
      </c>
      <c r="BI51" s="272"/>
      <c r="BJ51" s="272">
        <v>3</v>
      </c>
      <c r="BK51" s="272"/>
      <c r="BL51" s="272">
        <v>30</v>
      </c>
      <c r="BM51" s="272"/>
      <c r="BN51" s="272"/>
      <c r="BO51" s="272"/>
      <c r="BP51" s="272"/>
      <c r="BQ51" s="272"/>
      <c r="BR51" s="272"/>
      <c r="BS51" s="272"/>
      <c r="BT51" s="272"/>
      <c r="BU51" s="272"/>
    </row>
    <row r="52" spans="2:73" ht="25.5">
      <c r="B52" s="364"/>
      <c r="C52" s="11" t="s">
        <v>554</v>
      </c>
      <c r="D52" s="363">
        <v>10</v>
      </c>
      <c r="E52" s="360"/>
      <c r="F52" s="360"/>
      <c r="G52" s="360"/>
      <c r="H52" s="360"/>
      <c r="I52" s="360"/>
      <c r="J52" s="361"/>
      <c r="K52" s="360"/>
      <c r="L52" s="361"/>
      <c r="M52" s="360"/>
      <c r="N52" s="360"/>
      <c r="O52" s="360"/>
      <c r="P52" s="360"/>
      <c r="Q52" s="360"/>
      <c r="R52" s="361"/>
      <c r="S52" s="363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1"/>
      <c r="AG52" s="360"/>
      <c r="AH52" s="360"/>
      <c r="AI52" s="360"/>
      <c r="AJ52" s="360"/>
      <c r="AK52" s="360"/>
      <c r="AL52" s="361"/>
      <c r="AM52" s="363"/>
      <c r="AN52" s="360"/>
      <c r="AO52" s="360"/>
      <c r="AP52" s="360"/>
      <c r="AQ52" s="360"/>
      <c r="AR52" s="361"/>
      <c r="AS52" s="360"/>
      <c r="AT52" s="360"/>
      <c r="AU52" s="360"/>
      <c r="AV52" s="360"/>
      <c r="AW52" s="360"/>
      <c r="AX52" s="361"/>
      <c r="AY52" s="360"/>
      <c r="AZ52" s="360"/>
      <c r="BA52" s="361"/>
      <c r="BB52" s="380">
        <v>60</v>
      </c>
      <c r="BC52" s="383"/>
      <c r="BD52" s="383"/>
      <c r="BE52" s="379">
        <f t="shared" si="0"/>
        <v>60</v>
      </c>
      <c r="BF52" s="383"/>
      <c r="BG52" s="382">
        <v>300</v>
      </c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</row>
    <row r="53" spans="2:73" ht="45">
      <c r="B53" s="364"/>
      <c r="C53" s="370" t="s">
        <v>555</v>
      </c>
      <c r="D53" s="363">
        <v>7</v>
      </c>
      <c r="E53" s="360"/>
      <c r="F53" s="360"/>
      <c r="G53" s="360"/>
      <c r="H53" s="360"/>
      <c r="I53" s="360"/>
      <c r="J53" s="361"/>
      <c r="K53" s="360"/>
      <c r="L53" s="361"/>
      <c r="M53" s="360"/>
      <c r="N53" s="360"/>
      <c r="O53" s="360"/>
      <c r="P53" s="360"/>
      <c r="Q53" s="360"/>
      <c r="R53" s="361"/>
      <c r="S53" s="363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1"/>
      <c r="AG53" s="360"/>
      <c r="AH53" s="360"/>
      <c r="AI53" s="360"/>
      <c r="AJ53" s="360"/>
      <c r="AK53" s="360"/>
      <c r="AL53" s="361"/>
      <c r="AM53" s="363"/>
      <c r="AN53" s="360"/>
      <c r="AO53" s="360"/>
      <c r="AP53" s="360"/>
      <c r="AQ53" s="360"/>
      <c r="AR53" s="361"/>
      <c r="AS53" s="360"/>
      <c r="AT53" s="360"/>
      <c r="AU53" s="360"/>
      <c r="AV53" s="360"/>
      <c r="AW53" s="360"/>
      <c r="AX53" s="361"/>
      <c r="AY53" s="360"/>
      <c r="AZ53" s="360"/>
      <c r="BA53" s="361"/>
      <c r="BB53" s="380">
        <v>7</v>
      </c>
      <c r="BC53" s="383"/>
      <c r="BD53" s="383"/>
      <c r="BE53" s="379">
        <f t="shared" si="0"/>
        <v>7</v>
      </c>
      <c r="BF53" s="383"/>
      <c r="BG53" s="382">
        <v>42</v>
      </c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</row>
    <row r="54" spans="2:73" ht="30" customHeight="1">
      <c r="B54" s="364"/>
      <c r="C54" s="363" t="s">
        <v>558</v>
      </c>
      <c r="D54" s="363"/>
      <c r="E54" s="360"/>
      <c r="F54" s="360"/>
      <c r="G54" s="360"/>
      <c r="H54" s="360"/>
      <c r="I54" s="360"/>
      <c r="J54" s="361"/>
      <c r="K54" s="360"/>
      <c r="L54" s="361"/>
      <c r="M54" s="360"/>
      <c r="N54" s="360"/>
      <c r="O54" s="360"/>
      <c r="P54" s="360"/>
      <c r="Q54" s="360"/>
      <c r="R54" s="361"/>
      <c r="S54" s="363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1"/>
      <c r="AG54" s="360"/>
      <c r="AH54" s="360"/>
      <c r="AI54" s="360"/>
      <c r="AJ54" s="360"/>
      <c r="AK54" s="360"/>
      <c r="AL54" s="361"/>
      <c r="AM54" s="363"/>
      <c r="AN54" s="360"/>
      <c r="AO54" s="360"/>
      <c r="AP54" s="360"/>
      <c r="AQ54" s="360"/>
      <c r="AR54" s="361"/>
      <c r="AS54" s="360"/>
      <c r="AT54" s="360"/>
      <c r="AU54" s="360"/>
      <c r="AV54" s="360"/>
      <c r="AW54" s="360"/>
      <c r="AX54" s="361"/>
      <c r="AY54" s="360"/>
      <c r="AZ54" s="360"/>
      <c r="BA54" s="361"/>
      <c r="BB54" s="360"/>
      <c r="BC54" s="360"/>
      <c r="BD54" s="360"/>
      <c r="BE54" s="360"/>
      <c r="BF54" s="360"/>
      <c r="BG54" s="361"/>
      <c r="BH54" s="363"/>
      <c r="BI54" s="363"/>
      <c r="BJ54" s="363"/>
      <c r="BK54" s="363"/>
      <c r="BL54" s="363"/>
      <c r="BM54" s="363">
        <v>4.8000000000000001E-2</v>
      </c>
      <c r="BN54" s="363"/>
      <c r="BO54" s="384">
        <v>4.8000000000000001E-2</v>
      </c>
      <c r="BP54" s="363"/>
      <c r="BQ54" s="363">
        <v>0.1</v>
      </c>
      <c r="BR54" s="363"/>
      <c r="BS54" s="363"/>
      <c r="BT54" s="363"/>
      <c r="BU54" s="363"/>
    </row>
    <row r="55" spans="2:73" ht="26.25" customHeight="1">
      <c r="B55" s="403" t="s">
        <v>559</v>
      </c>
      <c r="C55" s="403"/>
      <c r="D55" s="362">
        <f>SUM(D17:D54)</f>
        <v>381</v>
      </c>
      <c r="E55" s="362">
        <f t="shared" ref="E55:BP55" si="4">SUM(E17:E54)</f>
        <v>0</v>
      </c>
      <c r="F55" s="362">
        <f t="shared" si="4"/>
        <v>0</v>
      </c>
      <c r="G55" s="362">
        <f t="shared" si="4"/>
        <v>0</v>
      </c>
      <c r="H55" s="362">
        <f t="shared" si="4"/>
        <v>0</v>
      </c>
      <c r="I55" s="362">
        <f t="shared" si="4"/>
        <v>0</v>
      </c>
      <c r="J55" s="362">
        <f t="shared" si="4"/>
        <v>0</v>
      </c>
      <c r="K55" s="362">
        <f t="shared" si="4"/>
        <v>0</v>
      </c>
      <c r="L55" s="362">
        <f t="shared" si="4"/>
        <v>0</v>
      </c>
      <c r="M55" s="362">
        <f t="shared" si="4"/>
        <v>0</v>
      </c>
      <c r="N55" s="362">
        <f t="shared" si="4"/>
        <v>0</v>
      </c>
      <c r="O55" s="362">
        <f t="shared" si="4"/>
        <v>0</v>
      </c>
      <c r="P55" s="362">
        <f t="shared" si="4"/>
        <v>0</v>
      </c>
      <c r="Q55" s="362">
        <f t="shared" si="4"/>
        <v>0</v>
      </c>
      <c r="R55" s="362">
        <f t="shared" si="4"/>
        <v>0</v>
      </c>
      <c r="S55" s="362">
        <f t="shared" si="4"/>
        <v>0</v>
      </c>
      <c r="T55" s="362">
        <f t="shared" si="4"/>
        <v>0</v>
      </c>
      <c r="U55" s="362">
        <f t="shared" si="4"/>
        <v>0</v>
      </c>
      <c r="V55" s="362">
        <f t="shared" si="4"/>
        <v>0</v>
      </c>
      <c r="W55" s="362">
        <f t="shared" si="4"/>
        <v>0</v>
      </c>
      <c r="X55" s="362">
        <f t="shared" si="4"/>
        <v>0</v>
      </c>
      <c r="Y55" s="362">
        <f t="shared" si="4"/>
        <v>0</v>
      </c>
      <c r="Z55" s="362">
        <f t="shared" si="4"/>
        <v>0</v>
      </c>
      <c r="AA55" s="362">
        <f t="shared" si="4"/>
        <v>0</v>
      </c>
      <c r="AB55" s="362">
        <f t="shared" si="4"/>
        <v>0</v>
      </c>
      <c r="AC55" s="362">
        <f t="shared" si="4"/>
        <v>0</v>
      </c>
      <c r="AD55" s="362">
        <f t="shared" si="4"/>
        <v>0</v>
      </c>
      <c r="AE55" s="362">
        <f t="shared" si="4"/>
        <v>0</v>
      </c>
      <c r="AF55" s="362">
        <f t="shared" si="4"/>
        <v>0</v>
      </c>
      <c r="AG55" s="362">
        <f t="shared" si="4"/>
        <v>0</v>
      </c>
      <c r="AH55" s="362">
        <f t="shared" si="4"/>
        <v>0</v>
      </c>
      <c r="AI55" s="362">
        <f t="shared" si="4"/>
        <v>0</v>
      </c>
      <c r="AJ55" s="362">
        <f t="shared" si="4"/>
        <v>0</v>
      </c>
      <c r="AK55" s="362">
        <f t="shared" si="4"/>
        <v>0</v>
      </c>
      <c r="AL55" s="362">
        <f t="shared" si="4"/>
        <v>0</v>
      </c>
      <c r="AM55" s="362">
        <f t="shared" si="4"/>
        <v>0</v>
      </c>
      <c r="AN55" s="362">
        <f t="shared" si="4"/>
        <v>0</v>
      </c>
      <c r="AO55" s="362">
        <f t="shared" si="4"/>
        <v>0</v>
      </c>
      <c r="AP55" s="362">
        <f t="shared" si="4"/>
        <v>0</v>
      </c>
      <c r="AQ55" s="362">
        <f t="shared" si="4"/>
        <v>0</v>
      </c>
      <c r="AR55" s="362">
        <f t="shared" si="4"/>
        <v>0</v>
      </c>
      <c r="AS55" s="362">
        <f t="shared" si="4"/>
        <v>0</v>
      </c>
      <c r="AT55" s="362">
        <f t="shared" si="4"/>
        <v>0</v>
      </c>
      <c r="AU55" s="362">
        <f t="shared" si="4"/>
        <v>0</v>
      </c>
      <c r="AV55" s="362">
        <f t="shared" si="4"/>
        <v>0</v>
      </c>
      <c r="AW55" s="362">
        <f t="shared" si="4"/>
        <v>0</v>
      </c>
      <c r="AX55" s="362">
        <f t="shared" si="4"/>
        <v>0</v>
      </c>
      <c r="AY55" s="362">
        <f t="shared" si="4"/>
        <v>0</v>
      </c>
      <c r="AZ55" s="362">
        <f t="shared" si="4"/>
        <v>0</v>
      </c>
      <c r="BA55" s="362">
        <f t="shared" si="4"/>
        <v>0</v>
      </c>
      <c r="BB55" s="362">
        <f t="shared" si="4"/>
        <v>522</v>
      </c>
      <c r="BC55" s="362">
        <f t="shared" si="4"/>
        <v>40</v>
      </c>
      <c r="BD55" s="362">
        <f t="shared" si="4"/>
        <v>0</v>
      </c>
      <c r="BE55" s="362">
        <f t="shared" si="4"/>
        <v>482</v>
      </c>
      <c r="BF55" s="362">
        <f t="shared" si="4"/>
        <v>0</v>
      </c>
      <c r="BG55" s="362">
        <f t="shared" si="4"/>
        <v>2523</v>
      </c>
      <c r="BH55" s="362">
        <f t="shared" si="4"/>
        <v>3.1</v>
      </c>
      <c r="BI55" s="362">
        <f t="shared" si="4"/>
        <v>0</v>
      </c>
      <c r="BJ55" s="362">
        <f t="shared" si="4"/>
        <v>3.1</v>
      </c>
      <c r="BK55" s="362">
        <f t="shared" si="4"/>
        <v>0</v>
      </c>
      <c r="BL55" s="362">
        <f t="shared" si="4"/>
        <v>30.5</v>
      </c>
      <c r="BM55" s="362">
        <f t="shared" si="4"/>
        <v>1.3480000000000001</v>
      </c>
      <c r="BN55" s="362">
        <f t="shared" si="4"/>
        <v>0</v>
      </c>
      <c r="BO55" s="362">
        <f t="shared" si="4"/>
        <v>1.3480000000000001</v>
      </c>
      <c r="BP55" s="362">
        <f t="shared" si="4"/>
        <v>0</v>
      </c>
      <c r="BQ55" s="362">
        <f t="shared" ref="BQ55:BU55" si="5">SUM(BQ17:BQ54)</f>
        <v>4.2399999999999993</v>
      </c>
      <c r="BR55" s="362">
        <f t="shared" si="5"/>
        <v>0</v>
      </c>
      <c r="BS55" s="362">
        <f t="shared" si="5"/>
        <v>0</v>
      </c>
      <c r="BT55" s="362">
        <f t="shared" si="5"/>
        <v>0</v>
      </c>
      <c r="BU55" s="362">
        <f t="shared" si="5"/>
        <v>0</v>
      </c>
    </row>
    <row r="56" spans="2:73" ht="24" customHeight="1">
      <c r="B56" s="414" t="s">
        <v>60</v>
      </c>
      <c r="C56" s="415"/>
      <c r="D56" s="362">
        <f>D16+D55</f>
        <v>782.1</v>
      </c>
      <c r="E56" s="362">
        <f t="shared" ref="E56:BP56" si="6">E16+E55</f>
        <v>0</v>
      </c>
      <c r="F56" s="362">
        <f t="shared" si="6"/>
        <v>0</v>
      </c>
      <c r="G56" s="362">
        <f t="shared" si="6"/>
        <v>0</v>
      </c>
      <c r="H56" s="362">
        <f t="shared" si="6"/>
        <v>0</v>
      </c>
      <c r="I56" s="362">
        <f t="shared" si="6"/>
        <v>0</v>
      </c>
      <c r="J56" s="362">
        <f t="shared" si="6"/>
        <v>0</v>
      </c>
      <c r="K56" s="362">
        <f t="shared" si="6"/>
        <v>0</v>
      </c>
      <c r="L56" s="362">
        <f t="shared" si="6"/>
        <v>0</v>
      </c>
      <c r="M56" s="362">
        <f t="shared" si="6"/>
        <v>0</v>
      </c>
      <c r="N56" s="362">
        <f t="shared" si="6"/>
        <v>0</v>
      </c>
      <c r="O56" s="362">
        <f t="shared" si="6"/>
        <v>0</v>
      </c>
      <c r="P56" s="362">
        <f t="shared" si="6"/>
        <v>0</v>
      </c>
      <c r="Q56" s="362">
        <f t="shared" si="6"/>
        <v>0</v>
      </c>
      <c r="R56" s="362">
        <f t="shared" si="6"/>
        <v>0</v>
      </c>
      <c r="S56" s="362">
        <f t="shared" si="6"/>
        <v>0</v>
      </c>
      <c r="T56" s="362">
        <f t="shared" si="6"/>
        <v>0</v>
      </c>
      <c r="U56" s="362">
        <f t="shared" si="6"/>
        <v>0</v>
      </c>
      <c r="V56" s="362">
        <f t="shared" si="6"/>
        <v>0</v>
      </c>
      <c r="W56" s="362">
        <f t="shared" si="6"/>
        <v>0</v>
      </c>
      <c r="X56" s="362">
        <f t="shared" si="6"/>
        <v>0</v>
      </c>
      <c r="Y56" s="362">
        <f t="shared" si="6"/>
        <v>0</v>
      </c>
      <c r="Z56" s="362">
        <f t="shared" si="6"/>
        <v>0</v>
      </c>
      <c r="AA56" s="362">
        <f t="shared" si="6"/>
        <v>0</v>
      </c>
      <c r="AB56" s="362">
        <f t="shared" si="6"/>
        <v>0</v>
      </c>
      <c r="AC56" s="362">
        <f t="shared" si="6"/>
        <v>0</v>
      </c>
      <c r="AD56" s="362">
        <f t="shared" si="6"/>
        <v>0</v>
      </c>
      <c r="AE56" s="362">
        <f t="shared" si="6"/>
        <v>0</v>
      </c>
      <c r="AF56" s="362">
        <f t="shared" si="6"/>
        <v>0</v>
      </c>
      <c r="AG56" s="362">
        <f t="shared" si="6"/>
        <v>0</v>
      </c>
      <c r="AH56" s="362">
        <f t="shared" si="6"/>
        <v>0</v>
      </c>
      <c r="AI56" s="362">
        <f t="shared" si="6"/>
        <v>0</v>
      </c>
      <c r="AJ56" s="362">
        <f t="shared" si="6"/>
        <v>0</v>
      </c>
      <c r="AK56" s="362">
        <f t="shared" si="6"/>
        <v>0</v>
      </c>
      <c r="AL56" s="362">
        <f t="shared" si="6"/>
        <v>0</v>
      </c>
      <c r="AM56" s="362">
        <f t="shared" si="6"/>
        <v>0</v>
      </c>
      <c r="AN56" s="362">
        <f t="shared" si="6"/>
        <v>0</v>
      </c>
      <c r="AO56" s="362">
        <f t="shared" si="6"/>
        <v>0</v>
      </c>
      <c r="AP56" s="362">
        <f t="shared" si="6"/>
        <v>0</v>
      </c>
      <c r="AQ56" s="362">
        <f t="shared" si="6"/>
        <v>0</v>
      </c>
      <c r="AR56" s="362">
        <f t="shared" si="6"/>
        <v>0</v>
      </c>
      <c r="AS56" s="362">
        <f t="shared" si="6"/>
        <v>0</v>
      </c>
      <c r="AT56" s="362">
        <f t="shared" si="6"/>
        <v>0</v>
      </c>
      <c r="AU56" s="362">
        <f t="shared" si="6"/>
        <v>0</v>
      </c>
      <c r="AV56" s="362">
        <f t="shared" si="6"/>
        <v>0</v>
      </c>
      <c r="AW56" s="362">
        <f t="shared" si="6"/>
        <v>0</v>
      </c>
      <c r="AX56" s="362">
        <f t="shared" si="6"/>
        <v>0</v>
      </c>
      <c r="AY56" s="362">
        <f t="shared" si="6"/>
        <v>0</v>
      </c>
      <c r="AZ56" s="362">
        <f t="shared" si="6"/>
        <v>0</v>
      </c>
      <c r="BA56" s="362">
        <f t="shared" si="6"/>
        <v>0</v>
      </c>
      <c r="BB56" s="362">
        <f t="shared" si="6"/>
        <v>828</v>
      </c>
      <c r="BC56" s="362">
        <f t="shared" si="6"/>
        <v>40</v>
      </c>
      <c r="BD56" s="362">
        <f t="shared" si="6"/>
        <v>0</v>
      </c>
      <c r="BE56" s="362">
        <f t="shared" si="6"/>
        <v>788</v>
      </c>
      <c r="BF56" s="362">
        <f t="shared" si="6"/>
        <v>0</v>
      </c>
      <c r="BG56" s="362">
        <f t="shared" si="6"/>
        <v>4019</v>
      </c>
      <c r="BH56" s="362">
        <f t="shared" si="6"/>
        <v>3.2</v>
      </c>
      <c r="BI56" s="362">
        <f t="shared" si="6"/>
        <v>0</v>
      </c>
      <c r="BJ56" s="362">
        <f t="shared" si="6"/>
        <v>3.2</v>
      </c>
      <c r="BK56" s="362">
        <f t="shared" si="6"/>
        <v>0</v>
      </c>
      <c r="BL56" s="362">
        <f t="shared" si="6"/>
        <v>31</v>
      </c>
      <c r="BM56" s="362">
        <f t="shared" si="6"/>
        <v>6.5079999999999991</v>
      </c>
      <c r="BN56" s="362">
        <f t="shared" si="6"/>
        <v>0</v>
      </c>
      <c r="BO56" s="362">
        <f t="shared" si="6"/>
        <v>6.5079999999999991</v>
      </c>
      <c r="BP56" s="362">
        <f t="shared" si="6"/>
        <v>0</v>
      </c>
      <c r="BQ56" s="362">
        <f t="shared" ref="BQ56:BU56" si="7">BQ16+BQ55</f>
        <v>81.540000000000006</v>
      </c>
      <c r="BR56" s="362">
        <f t="shared" si="7"/>
        <v>0</v>
      </c>
      <c r="BS56" s="362">
        <f t="shared" si="7"/>
        <v>0</v>
      </c>
      <c r="BT56" s="362">
        <f t="shared" si="7"/>
        <v>0</v>
      </c>
      <c r="BU56" s="362">
        <f t="shared" si="7"/>
        <v>0</v>
      </c>
    </row>
    <row r="57" spans="2:73" ht="15">
      <c r="B57" s="373"/>
      <c r="C57" s="374"/>
      <c r="D57" s="375"/>
      <c r="E57" s="376"/>
      <c r="F57" s="376"/>
      <c r="G57" s="376"/>
      <c r="H57" s="376"/>
      <c r="I57" s="376"/>
      <c r="J57" s="375"/>
      <c r="K57" s="376"/>
      <c r="L57" s="375"/>
      <c r="M57" s="376"/>
      <c r="N57" s="376"/>
      <c r="O57" s="376"/>
      <c r="P57" s="376"/>
      <c r="Q57" s="376"/>
      <c r="R57" s="375"/>
      <c r="S57" s="374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5"/>
      <c r="AG57" s="376"/>
      <c r="AH57" s="376"/>
      <c r="AI57" s="376"/>
      <c r="AJ57" s="376"/>
      <c r="AK57" s="376"/>
      <c r="AL57" s="375"/>
      <c r="AM57" s="374"/>
      <c r="AN57" s="376"/>
      <c r="AO57" s="376"/>
      <c r="AP57" s="376"/>
      <c r="AQ57" s="376"/>
      <c r="AR57" s="375"/>
      <c r="AS57" s="376"/>
      <c r="AT57" s="376"/>
      <c r="AU57" s="376"/>
      <c r="AV57" s="376"/>
      <c r="AW57" s="376"/>
      <c r="AX57" s="375"/>
      <c r="AY57" s="376"/>
      <c r="AZ57" s="376"/>
      <c r="BA57" s="375"/>
      <c r="BB57" s="376"/>
      <c r="BC57" s="376"/>
      <c r="BD57" s="376"/>
      <c r="BE57" s="376"/>
      <c r="BF57" s="376"/>
      <c r="BG57" s="375"/>
      <c r="BH57" s="375"/>
      <c r="BI57" s="376"/>
      <c r="BJ57" s="376"/>
      <c r="BK57" s="376"/>
      <c r="BL57" s="375"/>
      <c r="BM57" s="376"/>
      <c r="BN57" s="376"/>
      <c r="BO57" s="376"/>
      <c r="BP57" s="376"/>
      <c r="BQ57" s="375"/>
      <c r="BR57" s="376"/>
      <c r="BS57" s="375"/>
      <c r="BT57" s="376"/>
      <c r="BU57" s="376"/>
    </row>
    <row r="58" spans="2:73" ht="15">
      <c r="B58" s="373"/>
      <c r="C58" s="374"/>
      <c r="D58" s="375"/>
      <c r="E58" s="376"/>
      <c r="F58" s="376"/>
      <c r="G58" s="376"/>
      <c r="H58" s="376"/>
      <c r="I58" s="376"/>
      <c r="J58" s="375"/>
      <c r="K58" s="376"/>
      <c r="L58" s="375"/>
      <c r="M58" s="376"/>
      <c r="N58" s="376"/>
      <c r="O58" s="376"/>
      <c r="P58" s="376"/>
      <c r="Q58" s="376"/>
      <c r="R58" s="375"/>
      <c r="S58" s="374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5"/>
      <c r="AG58" s="376"/>
      <c r="AH58" s="376"/>
      <c r="AI58" s="376"/>
      <c r="AJ58" s="376"/>
      <c r="AK58" s="376"/>
      <c r="AL58" s="375"/>
      <c r="AM58" s="374"/>
      <c r="AN58" s="376"/>
      <c r="AO58" s="376"/>
      <c r="AP58" s="376"/>
      <c r="AQ58" s="376"/>
      <c r="AR58" s="375"/>
      <c r="AS58" s="376"/>
      <c r="AT58" s="376"/>
      <c r="AU58" s="376"/>
      <c r="AV58" s="376"/>
      <c r="AW58" s="376"/>
      <c r="AX58" s="375"/>
      <c r="AY58" s="376"/>
      <c r="AZ58" s="376"/>
      <c r="BA58" s="375"/>
      <c r="BB58" s="376"/>
      <c r="BC58" s="376"/>
      <c r="BD58" s="376"/>
      <c r="BE58" s="376"/>
      <c r="BF58" s="376"/>
      <c r="BG58" s="375"/>
      <c r="BH58" s="375"/>
      <c r="BI58" s="376"/>
      <c r="BJ58" s="376"/>
      <c r="BK58" s="376"/>
      <c r="BL58" s="375"/>
      <c r="BM58" s="376"/>
      <c r="BN58" s="376"/>
      <c r="BO58" s="376"/>
      <c r="BP58" s="376"/>
      <c r="BQ58" s="375"/>
      <c r="BR58" s="376"/>
      <c r="BS58" s="375"/>
      <c r="BT58" s="376"/>
      <c r="BU58" s="376"/>
    </row>
    <row r="59" spans="2:73" ht="15">
      <c r="B59" s="373"/>
      <c r="C59" s="374"/>
      <c r="D59" s="375"/>
      <c r="E59" s="376"/>
      <c r="F59" s="376"/>
      <c r="G59" s="376"/>
      <c r="H59" s="376"/>
      <c r="I59" s="376"/>
      <c r="J59" s="375"/>
      <c r="K59" s="376"/>
      <c r="L59" s="375"/>
      <c r="M59" s="376"/>
      <c r="N59" s="376"/>
      <c r="O59" s="376"/>
      <c r="P59" s="376"/>
      <c r="Q59" s="376"/>
      <c r="R59" s="375"/>
      <c r="S59" s="374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5"/>
      <c r="AG59" s="376"/>
      <c r="AH59" s="376"/>
      <c r="AI59" s="376"/>
      <c r="AJ59" s="376"/>
      <c r="AK59" s="376"/>
      <c r="AL59" s="375"/>
      <c r="AM59" s="374"/>
      <c r="AN59" s="376"/>
      <c r="AO59" s="376"/>
      <c r="AP59" s="376"/>
      <c r="AQ59" s="376"/>
      <c r="AR59" s="375"/>
      <c r="AS59" s="376"/>
      <c r="AT59" s="376"/>
      <c r="AU59" s="376"/>
      <c r="AV59" s="376"/>
      <c r="AW59" s="376"/>
      <c r="AX59" s="375"/>
      <c r="AY59" s="376"/>
      <c r="AZ59" s="376"/>
      <c r="BA59" s="375"/>
      <c r="BB59" s="376"/>
      <c r="BC59" s="376"/>
      <c r="BD59" s="376"/>
      <c r="BE59" s="376"/>
      <c r="BF59" s="376"/>
      <c r="BG59" s="375"/>
      <c r="BH59" s="375"/>
      <c r="BI59" s="376"/>
      <c r="BJ59" s="376"/>
      <c r="BK59" s="376"/>
      <c r="BL59" s="375"/>
      <c r="BM59" s="376"/>
      <c r="BN59" s="376"/>
      <c r="BO59" s="376"/>
      <c r="BP59" s="376"/>
      <c r="BQ59" s="375"/>
      <c r="BR59" s="376"/>
      <c r="BS59" s="375"/>
      <c r="BT59" s="376"/>
      <c r="BU59" s="376"/>
    </row>
    <row r="60" spans="2:73" ht="15">
      <c r="B60" s="373"/>
      <c r="C60" s="374"/>
      <c r="D60" s="375"/>
      <c r="E60" s="376"/>
      <c r="F60" s="376"/>
      <c r="G60" s="376"/>
      <c r="H60" s="376"/>
      <c r="I60" s="376"/>
      <c r="J60" s="375"/>
      <c r="K60" s="376"/>
      <c r="L60" s="375"/>
      <c r="M60" s="376"/>
      <c r="N60" s="376"/>
      <c r="O60" s="376"/>
      <c r="P60" s="376"/>
      <c r="Q60" s="376"/>
      <c r="R60" s="375"/>
      <c r="S60" s="374"/>
      <c r="T60" s="376"/>
      <c r="U60" s="376"/>
      <c r="V60" s="376"/>
      <c r="W60" s="376"/>
      <c r="X60" s="376"/>
      <c r="Y60" s="376"/>
      <c r="Z60" s="376"/>
      <c r="AA60" s="376"/>
      <c r="AB60" s="376"/>
      <c r="AC60" s="376"/>
      <c r="AD60" s="376"/>
      <c r="AE60" s="376"/>
      <c r="AF60" s="375"/>
      <c r="AG60" s="376"/>
      <c r="AH60" s="376"/>
      <c r="AI60" s="376"/>
      <c r="AJ60" s="376"/>
      <c r="AK60" s="376"/>
      <c r="AL60" s="375"/>
      <c r="AM60" s="374"/>
      <c r="AN60" s="376"/>
      <c r="AO60" s="376"/>
      <c r="AP60" s="376"/>
      <c r="AQ60" s="376"/>
      <c r="AR60" s="375"/>
      <c r="AS60" s="376"/>
      <c r="AT60" s="376"/>
      <c r="AU60" s="376"/>
      <c r="AV60" s="376"/>
      <c r="AW60" s="376"/>
      <c r="AX60" s="375"/>
      <c r="AY60" s="376"/>
      <c r="AZ60" s="376"/>
      <c r="BA60" s="375"/>
      <c r="BB60" s="376"/>
      <c r="BC60" s="376"/>
      <c r="BD60" s="376"/>
      <c r="BE60" s="376"/>
      <c r="BF60" s="376"/>
      <c r="BG60" s="375"/>
      <c r="BH60" s="375"/>
      <c r="BI60" s="376"/>
      <c r="BJ60" s="376"/>
      <c r="BK60" s="376"/>
      <c r="BL60" s="375"/>
      <c r="BM60" s="376"/>
      <c r="BN60" s="376"/>
      <c r="BO60" s="376"/>
      <c r="BP60" s="376"/>
      <c r="BQ60" s="375"/>
      <c r="BR60" s="376"/>
      <c r="BS60" s="375"/>
      <c r="BT60" s="376"/>
      <c r="BU60" s="376"/>
    </row>
    <row r="61" spans="2:73" ht="15">
      <c r="B61" s="373"/>
      <c r="C61" s="374"/>
      <c r="D61" s="375"/>
      <c r="E61" s="376"/>
      <c r="F61" s="376"/>
      <c r="G61" s="376"/>
      <c r="H61" s="376"/>
      <c r="I61" s="376"/>
      <c r="J61" s="375"/>
      <c r="K61" s="376"/>
      <c r="L61" s="375"/>
      <c r="M61" s="376"/>
      <c r="N61" s="376"/>
      <c r="O61" s="376"/>
      <c r="P61" s="376"/>
      <c r="Q61" s="376"/>
      <c r="R61" s="375"/>
      <c r="S61" s="374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5"/>
      <c r="AG61" s="376"/>
      <c r="AH61" s="376"/>
      <c r="AI61" s="376"/>
      <c r="AJ61" s="376"/>
      <c r="AK61" s="376"/>
      <c r="AL61" s="375"/>
      <c r="AM61" s="374"/>
      <c r="AN61" s="376"/>
      <c r="AO61" s="376"/>
      <c r="AP61" s="376"/>
      <c r="AQ61" s="376"/>
      <c r="AR61" s="375"/>
      <c r="AS61" s="376"/>
      <c r="AT61" s="376"/>
      <c r="AU61" s="376"/>
      <c r="AV61" s="376"/>
      <c r="AW61" s="376"/>
      <c r="AX61" s="375"/>
      <c r="AY61" s="376"/>
      <c r="AZ61" s="376"/>
      <c r="BA61" s="375"/>
      <c r="BB61" s="376"/>
      <c r="BC61" s="376"/>
      <c r="BD61" s="376"/>
      <c r="BE61" s="376"/>
      <c r="BF61" s="376"/>
      <c r="BG61" s="375"/>
      <c r="BH61" s="375"/>
      <c r="BI61" s="376"/>
      <c r="BJ61" s="376"/>
      <c r="BK61" s="376"/>
      <c r="BL61" s="375"/>
      <c r="BM61" s="376"/>
      <c r="BN61" s="376"/>
      <c r="BO61" s="376"/>
      <c r="BP61" s="376"/>
      <c r="BQ61" s="375"/>
      <c r="BR61" s="376"/>
      <c r="BS61" s="375"/>
      <c r="BT61" s="376"/>
      <c r="BU61" s="376"/>
    </row>
    <row r="62" spans="2:73" ht="15">
      <c r="B62" s="373"/>
      <c r="C62" s="374"/>
      <c r="D62" s="375"/>
      <c r="E62" s="376"/>
      <c r="F62" s="376"/>
      <c r="G62" s="376"/>
      <c r="H62" s="376"/>
      <c r="I62" s="376"/>
      <c r="J62" s="375"/>
      <c r="K62" s="376"/>
      <c r="L62" s="375"/>
      <c r="M62" s="376"/>
      <c r="N62" s="376"/>
      <c r="O62" s="376"/>
      <c r="P62" s="376"/>
      <c r="Q62" s="376"/>
      <c r="R62" s="375"/>
      <c r="S62" s="374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5"/>
      <c r="AG62" s="376"/>
      <c r="AH62" s="376"/>
      <c r="AI62" s="376"/>
      <c r="AJ62" s="376"/>
      <c r="AK62" s="376"/>
      <c r="AL62" s="375"/>
      <c r="AM62" s="374"/>
      <c r="AN62" s="376"/>
      <c r="AO62" s="376"/>
      <c r="AP62" s="376"/>
      <c r="AQ62" s="376"/>
      <c r="AR62" s="375"/>
      <c r="AS62" s="376"/>
      <c r="AT62" s="376"/>
      <c r="AU62" s="376"/>
      <c r="AV62" s="376"/>
      <c r="AW62" s="376"/>
      <c r="AX62" s="375"/>
      <c r="AY62" s="376"/>
      <c r="AZ62" s="376"/>
      <c r="BA62" s="375"/>
      <c r="BB62" s="376"/>
      <c r="BC62" s="376"/>
      <c r="BD62" s="376"/>
      <c r="BE62" s="376"/>
      <c r="BF62" s="376"/>
      <c r="BG62" s="375"/>
      <c r="BH62" s="375"/>
      <c r="BI62" s="376"/>
      <c r="BJ62" s="376"/>
      <c r="BK62" s="376"/>
      <c r="BL62" s="375"/>
      <c r="BM62" s="376"/>
      <c r="BN62" s="376"/>
      <c r="BO62" s="376"/>
      <c r="BP62" s="376"/>
      <c r="BQ62" s="375"/>
      <c r="BR62" s="376"/>
      <c r="BS62" s="375"/>
      <c r="BT62" s="376"/>
      <c r="BU62" s="376"/>
    </row>
    <row r="63" spans="2:73" ht="15">
      <c r="B63" s="373"/>
      <c r="C63" s="374"/>
      <c r="D63" s="375"/>
      <c r="E63" s="376"/>
      <c r="F63" s="376"/>
      <c r="G63" s="376"/>
      <c r="H63" s="376"/>
      <c r="I63" s="376"/>
      <c r="J63" s="375"/>
      <c r="K63" s="376"/>
      <c r="L63" s="375"/>
      <c r="M63" s="376"/>
      <c r="N63" s="376"/>
      <c r="O63" s="376"/>
      <c r="P63" s="376"/>
      <c r="Q63" s="376"/>
      <c r="R63" s="375"/>
      <c r="S63" s="374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5"/>
      <c r="AG63" s="376"/>
      <c r="AH63" s="376"/>
      <c r="AI63" s="376"/>
      <c r="AJ63" s="376"/>
      <c r="AK63" s="376"/>
      <c r="AL63" s="375"/>
      <c r="AM63" s="374"/>
      <c r="AN63" s="376"/>
      <c r="AO63" s="376"/>
      <c r="AP63" s="376"/>
      <c r="AQ63" s="376"/>
      <c r="AR63" s="375"/>
      <c r="AS63" s="376"/>
      <c r="AT63" s="376"/>
      <c r="AU63" s="376"/>
      <c r="AV63" s="376"/>
      <c r="AW63" s="376"/>
      <c r="AX63" s="375"/>
      <c r="AY63" s="376"/>
      <c r="AZ63" s="376"/>
      <c r="BA63" s="375"/>
      <c r="BB63" s="376"/>
      <c r="BC63" s="376"/>
      <c r="BD63" s="376"/>
      <c r="BE63" s="376"/>
      <c r="BF63" s="376"/>
      <c r="BG63" s="375"/>
      <c r="BH63" s="375"/>
      <c r="BI63" s="376"/>
      <c r="BJ63" s="376"/>
      <c r="BK63" s="376"/>
      <c r="BL63" s="375"/>
      <c r="BM63" s="376"/>
      <c r="BN63" s="376"/>
      <c r="BO63" s="376"/>
      <c r="BP63" s="376"/>
      <c r="BQ63" s="375"/>
      <c r="BR63" s="376"/>
      <c r="BS63" s="375"/>
      <c r="BT63" s="376"/>
      <c r="BU63" s="376"/>
    </row>
    <row r="64" spans="2:73" ht="15">
      <c r="B64" s="373"/>
      <c r="C64" s="374"/>
      <c r="D64" s="375"/>
      <c r="E64" s="376"/>
      <c r="F64" s="376"/>
      <c r="G64" s="376"/>
      <c r="H64" s="376"/>
      <c r="I64" s="376"/>
      <c r="J64" s="375"/>
      <c r="K64" s="376"/>
      <c r="L64" s="375"/>
      <c r="M64" s="376"/>
      <c r="N64" s="376"/>
      <c r="O64" s="376"/>
      <c r="P64" s="376"/>
      <c r="Q64" s="376"/>
      <c r="R64" s="375"/>
      <c r="S64" s="374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5"/>
      <c r="AG64" s="376"/>
      <c r="AH64" s="376"/>
      <c r="AI64" s="376"/>
      <c r="AJ64" s="376"/>
      <c r="AK64" s="376"/>
      <c r="AL64" s="375"/>
      <c r="AM64" s="374"/>
      <c r="AN64" s="376"/>
      <c r="AO64" s="376"/>
      <c r="AP64" s="376"/>
      <c r="AQ64" s="376"/>
      <c r="AR64" s="375"/>
      <c r="AS64" s="376"/>
      <c r="AT64" s="376"/>
      <c r="AU64" s="376"/>
      <c r="AV64" s="376"/>
      <c r="AW64" s="376"/>
      <c r="AX64" s="375"/>
      <c r="AY64" s="376"/>
      <c r="AZ64" s="376"/>
      <c r="BA64" s="375"/>
      <c r="BB64" s="376"/>
      <c r="BC64" s="376"/>
      <c r="BD64" s="376"/>
      <c r="BE64" s="376"/>
      <c r="BF64" s="376"/>
      <c r="BG64" s="375"/>
      <c r="BH64" s="375"/>
      <c r="BI64" s="376"/>
      <c r="BJ64" s="376"/>
      <c r="BK64" s="376"/>
      <c r="BL64" s="375"/>
      <c r="BM64" s="376"/>
      <c r="BN64" s="376"/>
      <c r="BO64" s="376"/>
      <c r="BP64" s="376"/>
      <c r="BQ64" s="375"/>
      <c r="BR64" s="376"/>
      <c r="BS64" s="375"/>
      <c r="BT64" s="376"/>
      <c r="BU64" s="376"/>
    </row>
    <row r="65" spans="2:73" ht="15">
      <c r="B65" s="373"/>
      <c r="C65" s="374"/>
      <c r="D65" s="375"/>
      <c r="E65" s="376"/>
      <c r="F65" s="376"/>
      <c r="G65" s="376"/>
      <c r="H65" s="376"/>
      <c r="I65" s="376"/>
      <c r="J65" s="375"/>
      <c r="K65" s="376"/>
      <c r="L65" s="375"/>
      <c r="M65" s="376"/>
      <c r="N65" s="376"/>
      <c r="O65" s="376"/>
      <c r="P65" s="376"/>
      <c r="Q65" s="376"/>
      <c r="R65" s="375"/>
      <c r="S65" s="374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5"/>
      <c r="AG65" s="376"/>
      <c r="AH65" s="376"/>
      <c r="AI65" s="376"/>
      <c r="AJ65" s="376"/>
      <c r="AK65" s="376"/>
      <c r="AL65" s="375"/>
      <c r="AM65" s="374"/>
      <c r="AN65" s="376"/>
      <c r="AO65" s="376"/>
      <c r="AP65" s="376"/>
      <c r="AQ65" s="376"/>
      <c r="AR65" s="375"/>
      <c r="AS65" s="376"/>
      <c r="AT65" s="376"/>
      <c r="AU65" s="376"/>
      <c r="AV65" s="376"/>
      <c r="AW65" s="376"/>
      <c r="AX65" s="375"/>
      <c r="AY65" s="376"/>
      <c r="AZ65" s="376"/>
      <c r="BA65" s="375"/>
      <c r="BB65" s="376"/>
      <c r="BC65" s="376"/>
      <c r="BD65" s="376"/>
      <c r="BE65" s="376"/>
      <c r="BF65" s="376"/>
      <c r="BG65" s="375"/>
      <c r="BH65" s="375"/>
      <c r="BI65" s="376"/>
      <c r="BJ65" s="376"/>
      <c r="BK65" s="376"/>
      <c r="BL65" s="375"/>
      <c r="BM65" s="376"/>
      <c r="BN65" s="376"/>
      <c r="BO65" s="376"/>
      <c r="BP65" s="376"/>
      <c r="BQ65" s="375"/>
      <c r="BR65" s="376"/>
      <c r="BS65" s="375"/>
      <c r="BT65" s="376"/>
      <c r="BU65" s="376"/>
    </row>
    <row r="66" spans="2:73" ht="15">
      <c r="B66" s="373"/>
      <c r="C66" s="374"/>
      <c r="D66" s="375"/>
      <c r="E66" s="376"/>
      <c r="F66" s="376"/>
      <c r="G66" s="376"/>
      <c r="H66" s="376"/>
      <c r="I66" s="376"/>
      <c r="J66" s="375"/>
      <c r="K66" s="376"/>
      <c r="L66" s="375"/>
      <c r="M66" s="376"/>
      <c r="N66" s="376"/>
      <c r="O66" s="376"/>
      <c r="P66" s="376"/>
      <c r="Q66" s="376"/>
      <c r="R66" s="375"/>
      <c r="S66" s="374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5"/>
      <c r="AG66" s="376"/>
      <c r="AH66" s="376"/>
      <c r="AI66" s="376"/>
      <c r="AJ66" s="376"/>
      <c r="AK66" s="376"/>
      <c r="AL66" s="375"/>
      <c r="AM66" s="374"/>
      <c r="AN66" s="376"/>
      <c r="AO66" s="376"/>
      <c r="AP66" s="376"/>
      <c r="AQ66" s="376"/>
      <c r="AR66" s="375"/>
      <c r="AS66" s="376"/>
      <c r="AT66" s="376"/>
      <c r="AU66" s="376"/>
      <c r="AV66" s="376"/>
      <c r="AW66" s="376"/>
      <c r="AX66" s="375"/>
      <c r="AY66" s="376"/>
      <c r="AZ66" s="376"/>
      <c r="BA66" s="375"/>
      <c r="BB66" s="376"/>
      <c r="BC66" s="376"/>
      <c r="BD66" s="376"/>
      <c r="BE66" s="376"/>
      <c r="BF66" s="376"/>
      <c r="BG66" s="375"/>
      <c r="BH66" s="375"/>
      <c r="BI66" s="376"/>
      <c r="BJ66" s="376"/>
      <c r="BK66" s="376"/>
      <c r="BL66" s="375"/>
      <c r="BM66" s="376"/>
      <c r="BN66" s="376"/>
      <c r="BO66" s="376"/>
      <c r="BP66" s="376"/>
      <c r="BQ66" s="375"/>
      <c r="BR66" s="376"/>
      <c r="BS66" s="375"/>
      <c r="BT66" s="376"/>
      <c r="BU66" s="376"/>
    </row>
    <row r="67" spans="2:73" ht="15" customHeight="1">
      <c r="B67" s="410" t="s">
        <v>67</v>
      </c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  <c r="AS67" s="410"/>
      <c r="AT67" s="410"/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</row>
    <row r="69" spans="2:73" ht="15" customHeight="1">
      <c r="B69" s="410" t="s">
        <v>68</v>
      </c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  <c r="AR69" s="410"/>
      <c r="AS69" s="410"/>
      <c r="AT69" s="410"/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</row>
  </sheetData>
  <mergeCells count="57">
    <mergeCell ref="B16:C16"/>
    <mergeCell ref="B55:C55"/>
    <mergeCell ref="B56:C56"/>
    <mergeCell ref="B67:BU67"/>
    <mergeCell ref="B69:BU69"/>
    <mergeCell ref="BQ6:BQ7"/>
    <mergeCell ref="BR6:BR7"/>
    <mergeCell ref="BS6:BS7"/>
    <mergeCell ref="BU6:BU7"/>
    <mergeCell ref="BK6:BK7"/>
    <mergeCell ref="BL6:BL7"/>
    <mergeCell ref="BM6:BM7"/>
    <mergeCell ref="BN6:BN7"/>
    <mergeCell ref="BO6:BO7"/>
    <mergeCell ref="BP6:BP7"/>
    <mergeCell ref="BJ6:BJ7"/>
    <mergeCell ref="M6:R6"/>
    <mergeCell ref="T6:Z6"/>
    <mergeCell ref="AA6:AF6"/>
    <mergeCell ref="AG6:AL6"/>
    <mergeCell ref="AN6:AR6"/>
    <mergeCell ref="AS6:AX6"/>
    <mergeCell ref="AY6:BA6"/>
    <mergeCell ref="BB6:BB7"/>
    <mergeCell ref="BC6:BC7"/>
    <mergeCell ref="BD6:BD7"/>
    <mergeCell ref="BE6:BE7"/>
    <mergeCell ref="BF6:BF7"/>
    <mergeCell ref="BG6:BG7"/>
    <mergeCell ref="BH6:BH7"/>
    <mergeCell ref="BI6:BI7"/>
    <mergeCell ref="AN5:AR5"/>
    <mergeCell ref="AS5:AX5"/>
    <mergeCell ref="AY5:BA5"/>
    <mergeCell ref="BB5:BG5"/>
    <mergeCell ref="BI5:BL5"/>
    <mergeCell ref="H6:I6"/>
    <mergeCell ref="J6:J7"/>
    <mergeCell ref="K6:K7"/>
    <mergeCell ref="L6:L7"/>
    <mergeCell ref="AM5:AM7"/>
    <mergeCell ref="B2:BT2"/>
    <mergeCell ref="Q4:R4"/>
    <mergeCell ref="B5:B7"/>
    <mergeCell ref="C5:C7"/>
    <mergeCell ref="D5:D7"/>
    <mergeCell ref="E5:L5"/>
    <mergeCell ref="M5:R5"/>
    <mergeCell ref="S5:S7"/>
    <mergeCell ref="T5:Z5"/>
    <mergeCell ref="AA5:AL5"/>
    <mergeCell ref="BM5:BQ5"/>
    <mergeCell ref="BR5:BS5"/>
    <mergeCell ref="BT5:BT7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17" sqref="K17"/>
    </sheetView>
  </sheetViews>
  <sheetFormatPr defaultRowHeight="15.75"/>
  <cols>
    <col min="1" max="3" width="9.140625" style="40"/>
    <col min="4" max="4" width="14.42578125" style="40" customWidth="1"/>
    <col min="5" max="16384" width="9.140625" style="40"/>
  </cols>
  <sheetData>
    <row r="1" spans="1:13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>
      <c r="A2" s="41"/>
      <c r="B2" s="42"/>
      <c r="C2" s="42"/>
      <c r="D2" s="42"/>
      <c r="E2" s="42"/>
      <c r="F2" s="42"/>
      <c r="G2" s="42"/>
      <c r="H2" s="42"/>
      <c r="I2" s="422" t="s">
        <v>69</v>
      </c>
      <c r="J2" s="422"/>
      <c r="K2" s="422"/>
      <c r="L2" s="422"/>
      <c r="M2" s="423"/>
    </row>
    <row r="3" spans="1:13">
      <c r="A3" s="41"/>
      <c r="B3" s="42"/>
      <c r="C3" s="42"/>
      <c r="D3" s="42"/>
      <c r="E3" s="42"/>
      <c r="F3" s="42"/>
      <c r="G3" s="42"/>
      <c r="H3" s="42"/>
      <c r="I3" s="422"/>
      <c r="J3" s="422"/>
      <c r="K3" s="422"/>
      <c r="L3" s="422"/>
      <c r="M3" s="423"/>
    </row>
    <row r="4" spans="1:13">
      <c r="A4" s="41"/>
      <c r="B4" s="424" t="s">
        <v>70</v>
      </c>
      <c r="C4" s="424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>
      <c r="A5" s="44"/>
      <c r="B5" s="425" t="s">
        <v>71</v>
      </c>
      <c r="C5" s="42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>
      <c r="A6" s="41"/>
      <c r="B6" s="42"/>
      <c r="C6" s="426" t="s">
        <v>72</v>
      </c>
      <c r="D6" s="426"/>
      <c r="E6" s="426"/>
      <c r="F6" s="426"/>
      <c r="G6" s="426"/>
      <c r="H6" s="426"/>
      <c r="I6" s="426"/>
      <c r="J6" s="426"/>
      <c r="K6" s="426"/>
      <c r="L6" s="42"/>
      <c r="M6" s="43"/>
    </row>
    <row r="7" spans="1:13">
      <c r="A7" s="41"/>
      <c r="B7" s="42"/>
      <c r="C7" s="47"/>
      <c r="D7" s="47"/>
      <c r="E7" s="47"/>
      <c r="F7" s="47"/>
      <c r="G7" s="47"/>
      <c r="H7" s="47"/>
      <c r="I7" s="47"/>
      <c r="J7" s="47"/>
      <c r="K7" s="47"/>
      <c r="L7" s="42"/>
      <c r="M7" s="43"/>
    </row>
    <row r="8" spans="1:13">
      <c r="A8" s="41"/>
      <c r="B8" s="42"/>
      <c r="C8" s="427" t="s">
        <v>73</v>
      </c>
      <c r="D8" s="427"/>
      <c r="E8" s="427"/>
      <c r="F8" s="427"/>
      <c r="G8" s="427"/>
      <c r="H8" s="427"/>
      <c r="I8" s="427"/>
      <c r="J8" s="427"/>
      <c r="K8" s="427"/>
      <c r="L8" s="42"/>
      <c r="M8" s="43"/>
    </row>
    <row r="9" spans="1:13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1:13">
      <c r="A10" s="41"/>
      <c r="B10" s="421" t="s">
        <v>74</v>
      </c>
      <c r="C10" s="421"/>
      <c r="D10" s="421"/>
      <c r="E10" s="421"/>
      <c r="F10" s="421"/>
      <c r="G10" s="421"/>
      <c r="H10" s="421"/>
      <c r="I10" s="421"/>
      <c r="J10" s="421"/>
      <c r="K10" s="421"/>
      <c r="L10" s="42"/>
      <c r="M10" s="43"/>
    </row>
    <row r="11" spans="1:1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ht="16.5" thickBo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ht="16.5" thickBot="1">
      <c r="A13" s="41"/>
      <c r="B13" s="428" t="s">
        <v>75</v>
      </c>
      <c r="C13" s="428" t="s">
        <v>76</v>
      </c>
      <c r="D13" s="428" t="s">
        <v>77</v>
      </c>
      <c r="E13" s="428" t="s">
        <v>78</v>
      </c>
      <c r="F13" s="431" t="s">
        <v>4</v>
      </c>
      <c r="G13" s="432"/>
      <c r="H13" s="432"/>
      <c r="I13" s="432"/>
      <c r="J13" s="428" t="s">
        <v>79</v>
      </c>
      <c r="K13" s="428" t="s">
        <v>80</v>
      </c>
      <c r="L13" s="428" t="s">
        <v>81</v>
      </c>
      <c r="M13" s="43"/>
    </row>
    <row r="14" spans="1:13" ht="16.5" thickBot="1">
      <c r="A14" s="41"/>
      <c r="B14" s="429"/>
      <c r="C14" s="429"/>
      <c r="D14" s="429"/>
      <c r="E14" s="429"/>
      <c r="F14" s="428" t="s">
        <v>82</v>
      </c>
      <c r="G14" s="428" t="s">
        <v>83</v>
      </c>
      <c r="H14" s="421" t="s">
        <v>84</v>
      </c>
      <c r="I14" s="421"/>
      <c r="J14" s="429"/>
      <c r="K14" s="429"/>
      <c r="L14" s="429"/>
      <c r="M14" s="43"/>
    </row>
    <row r="15" spans="1:13" ht="77.25" thickBot="1">
      <c r="A15" s="41"/>
      <c r="B15" s="430"/>
      <c r="C15" s="430"/>
      <c r="D15" s="430"/>
      <c r="E15" s="430"/>
      <c r="F15" s="430"/>
      <c r="G15" s="430"/>
      <c r="H15" s="48" t="s">
        <v>85</v>
      </c>
      <c r="I15" s="49" t="s">
        <v>86</v>
      </c>
      <c r="J15" s="430"/>
      <c r="K15" s="430"/>
      <c r="L15" s="430"/>
      <c r="M15" s="43"/>
    </row>
    <row r="16" spans="1:13">
      <c r="A16" s="50"/>
      <c r="B16" s="51"/>
      <c r="C16" s="51">
        <v>2892</v>
      </c>
      <c r="D16" s="51">
        <v>333216.21429999999</v>
      </c>
      <c r="E16" s="51">
        <v>3221.3</v>
      </c>
      <c r="F16" s="51">
        <v>50</v>
      </c>
      <c r="G16" s="51">
        <v>837.5</v>
      </c>
      <c r="H16" s="52">
        <v>10</v>
      </c>
      <c r="I16" s="51">
        <v>827.5</v>
      </c>
      <c r="J16" s="51">
        <v>250</v>
      </c>
      <c r="K16" s="51">
        <f>E16-G16-J16-50</f>
        <v>2083.8000000000002</v>
      </c>
      <c r="L16" s="53">
        <v>50</v>
      </c>
      <c r="M16" s="54"/>
    </row>
    <row r="17" spans="1:13">
      <c r="A17" s="41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43"/>
    </row>
    <row r="18" spans="1:13">
      <c r="A18" s="41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43"/>
    </row>
    <row r="19" spans="1:13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13">
      <c r="A20" s="41"/>
      <c r="B20" s="42"/>
      <c r="C20" s="42"/>
      <c r="D20" s="42"/>
      <c r="E20" s="42"/>
      <c r="F20" s="435" t="s">
        <v>88</v>
      </c>
      <c r="G20" s="435"/>
      <c r="H20" s="435"/>
      <c r="I20" s="435"/>
      <c r="J20" s="42"/>
      <c r="K20" s="42"/>
      <c r="L20" s="42"/>
      <c r="M20" s="43"/>
    </row>
    <row r="21" spans="1:13" ht="16.5" thickBot="1">
      <c r="A21" s="56"/>
      <c r="B21" s="57"/>
      <c r="C21" s="57"/>
      <c r="D21" s="57"/>
      <c r="E21" s="57"/>
      <c r="F21" s="433" t="s">
        <v>87</v>
      </c>
      <c r="G21" s="433"/>
      <c r="H21" s="433"/>
      <c r="I21" s="433"/>
      <c r="J21" s="433"/>
      <c r="K21" s="433"/>
      <c r="L21" s="433"/>
      <c r="M21" s="434"/>
    </row>
  </sheetData>
  <mergeCells count="19">
    <mergeCell ref="F21:M21"/>
    <mergeCell ref="K13:K15"/>
    <mergeCell ref="L13:L15"/>
    <mergeCell ref="F14:F15"/>
    <mergeCell ref="G14:G15"/>
    <mergeCell ref="H14:I14"/>
    <mergeCell ref="F20:I20"/>
    <mergeCell ref="J13:J15"/>
    <mergeCell ref="B13:B15"/>
    <mergeCell ref="C13:C15"/>
    <mergeCell ref="D13:D15"/>
    <mergeCell ref="E13:E15"/>
    <mergeCell ref="F13:I13"/>
    <mergeCell ref="B10:K10"/>
    <mergeCell ref="I2:M3"/>
    <mergeCell ref="B4:C4"/>
    <mergeCell ref="B5:C5"/>
    <mergeCell ref="C6:K6"/>
    <mergeCell ref="C8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workbookViewId="0">
      <selection activeCell="D32" sqref="D32"/>
    </sheetView>
  </sheetViews>
  <sheetFormatPr defaultRowHeight="15.75"/>
  <cols>
    <col min="1" max="1" width="3.28515625" style="40" customWidth="1"/>
    <col min="2" max="2" width="5.140625" style="40" customWidth="1"/>
    <col min="3" max="3" width="17.42578125" style="40" customWidth="1"/>
    <col min="4" max="17" width="5.42578125" style="40" customWidth="1"/>
    <col min="18" max="16384" width="9.140625" style="40"/>
  </cols>
  <sheetData>
    <row r="1" spans="2:17">
      <c r="D1" s="58"/>
      <c r="F1" s="58"/>
    </row>
    <row r="2" spans="2:17">
      <c r="B2" s="437" t="s">
        <v>89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2:17">
      <c r="B3" s="59"/>
      <c r="C3" s="59"/>
      <c r="D3" s="59"/>
      <c r="E3" s="60"/>
      <c r="F3" s="59"/>
      <c r="G3" s="60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2:17">
      <c r="C4" s="61" t="s">
        <v>107</v>
      </c>
      <c r="D4" s="58"/>
      <c r="E4" s="62"/>
      <c r="F4" s="58"/>
      <c r="G4" s="62"/>
    </row>
    <row r="5" spans="2:17">
      <c r="D5" s="58"/>
      <c r="E5" s="62"/>
      <c r="F5" s="58"/>
      <c r="G5" s="62"/>
    </row>
    <row r="6" spans="2:17">
      <c r="B6" s="438" t="s">
        <v>90</v>
      </c>
      <c r="C6" s="438" t="s">
        <v>91</v>
      </c>
      <c r="D6" s="441" t="s">
        <v>92</v>
      </c>
      <c r="E6" s="442"/>
      <c r="F6" s="442"/>
      <c r="G6" s="442"/>
      <c r="H6" s="442"/>
      <c r="I6" s="443"/>
      <c r="J6" s="444" t="s">
        <v>93</v>
      </c>
      <c r="K6" s="445"/>
      <c r="L6" s="441" t="s">
        <v>84</v>
      </c>
      <c r="M6" s="442"/>
      <c r="N6" s="442"/>
      <c r="O6" s="442"/>
      <c r="P6" s="442"/>
      <c r="Q6" s="443"/>
    </row>
    <row r="7" spans="2:17">
      <c r="B7" s="439"/>
      <c r="C7" s="439"/>
      <c r="D7" s="448" t="s">
        <v>94</v>
      </c>
      <c r="E7" s="449"/>
      <c r="F7" s="448" t="s">
        <v>95</v>
      </c>
      <c r="G7" s="449"/>
      <c r="H7" s="450" t="s">
        <v>96</v>
      </c>
      <c r="I7" s="451"/>
      <c r="J7" s="446"/>
      <c r="K7" s="447"/>
      <c r="L7" s="441" t="s">
        <v>97</v>
      </c>
      <c r="M7" s="443"/>
      <c r="N7" s="441" t="s">
        <v>98</v>
      </c>
      <c r="O7" s="443"/>
      <c r="P7" s="441" t="s">
        <v>99</v>
      </c>
      <c r="Q7" s="443"/>
    </row>
    <row r="8" spans="2:17" ht="77.25">
      <c r="B8" s="440"/>
      <c r="C8" s="440"/>
      <c r="D8" s="63" t="s">
        <v>100</v>
      </c>
      <c r="E8" s="64" t="s">
        <v>101</v>
      </c>
      <c r="F8" s="63" t="s">
        <v>100</v>
      </c>
      <c r="G8" s="64" t="s">
        <v>101</v>
      </c>
      <c r="H8" s="63" t="s">
        <v>100</v>
      </c>
      <c r="I8" s="65" t="s">
        <v>101</v>
      </c>
      <c r="J8" s="63" t="s">
        <v>100</v>
      </c>
      <c r="K8" s="65" t="s">
        <v>101</v>
      </c>
      <c r="L8" s="63" t="s">
        <v>100</v>
      </c>
      <c r="M8" s="65" t="s">
        <v>101</v>
      </c>
      <c r="N8" s="63" t="s">
        <v>100</v>
      </c>
      <c r="O8" s="65" t="s">
        <v>101</v>
      </c>
      <c r="P8" s="63" t="s">
        <v>100</v>
      </c>
      <c r="Q8" s="65" t="s">
        <v>101</v>
      </c>
    </row>
    <row r="9" spans="2:17" ht="31.5">
      <c r="B9" s="66">
        <v>1</v>
      </c>
      <c r="C9" s="67" t="s">
        <v>56</v>
      </c>
      <c r="D9" s="68"/>
      <c r="E9" s="69"/>
      <c r="F9" s="70"/>
      <c r="G9" s="71"/>
      <c r="H9" s="55"/>
      <c r="I9" s="72"/>
      <c r="J9" s="55"/>
      <c r="K9" s="55"/>
      <c r="L9" s="55"/>
      <c r="M9" s="55"/>
      <c r="N9" s="55">
        <v>1</v>
      </c>
      <c r="O9" s="55">
        <v>40</v>
      </c>
      <c r="P9" s="55"/>
      <c r="Q9" s="55"/>
    </row>
    <row r="10" spans="2:17">
      <c r="B10" s="452" t="s">
        <v>102</v>
      </c>
      <c r="C10" s="452"/>
      <c r="D10" s="73">
        <f t="shared" ref="D10:Q10" si="0">SUM(D9:D9)</f>
        <v>0</v>
      </c>
      <c r="E10" s="74">
        <f t="shared" si="0"/>
        <v>0</v>
      </c>
      <c r="F10" s="75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1</v>
      </c>
      <c r="O10" s="76">
        <f t="shared" si="0"/>
        <v>40</v>
      </c>
      <c r="P10" s="74">
        <f t="shared" si="0"/>
        <v>0</v>
      </c>
      <c r="Q10" s="74">
        <f t="shared" si="0"/>
        <v>0</v>
      </c>
    </row>
    <row r="11" spans="2:17">
      <c r="B11" s="77">
        <v>1</v>
      </c>
      <c r="C11" s="78"/>
      <c r="D11" s="77"/>
      <c r="E11" s="69"/>
      <c r="F11" s="77"/>
      <c r="G11" s="69"/>
      <c r="H11" s="55"/>
      <c r="I11" s="55"/>
      <c r="J11" s="77"/>
      <c r="K11" s="79"/>
      <c r="L11" s="55"/>
      <c r="M11" s="55"/>
      <c r="N11" s="55"/>
      <c r="O11" s="55"/>
      <c r="P11" s="77"/>
      <c r="Q11" s="79"/>
    </row>
    <row r="12" spans="2:17">
      <c r="B12" s="453" t="s">
        <v>103</v>
      </c>
      <c r="C12" s="454"/>
      <c r="D12" s="77"/>
      <c r="E12" s="69"/>
      <c r="F12" s="77"/>
      <c r="G12" s="69"/>
      <c r="H12" s="55"/>
      <c r="I12" s="55"/>
      <c r="J12" s="77"/>
      <c r="K12" s="79"/>
      <c r="L12" s="55"/>
      <c r="M12" s="55"/>
      <c r="N12" s="55"/>
      <c r="O12" s="55"/>
      <c r="P12" s="77"/>
      <c r="Q12" s="79"/>
    </row>
    <row r="13" spans="2:17">
      <c r="B13" s="455" t="s">
        <v>104</v>
      </c>
      <c r="C13" s="456"/>
      <c r="D13" s="80"/>
      <c r="E13" s="81"/>
      <c r="F13" s="80"/>
      <c r="G13" s="81"/>
      <c r="H13" s="82"/>
      <c r="I13" s="82"/>
      <c r="J13" s="83">
        <f>SUM(J11:J12)</f>
        <v>0</v>
      </c>
      <c r="K13" s="84">
        <f>SUM(K11:K12)</f>
        <v>0</v>
      </c>
      <c r="L13" s="82"/>
      <c r="M13" s="82"/>
      <c r="N13" s="82"/>
      <c r="O13" s="82"/>
      <c r="P13" s="83">
        <f>SUM(P11:P12)</f>
        <v>0</v>
      </c>
      <c r="Q13" s="84">
        <f>SUM(Q11:Q12)</f>
        <v>0</v>
      </c>
    </row>
    <row r="14" spans="2:17">
      <c r="D14" s="58"/>
      <c r="E14" s="62"/>
      <c r="F14" s="58"/>
      <c r="G14" s="62"/>
    </row>
    <row r="15" spans="2:17">
      <c r="D15" s="58"/>
      <c r="E15" s="62"/>
      <c r="F15" s="58"/>
      <c r="G15" s="62"/>
    </row>
    <row r="16" spans="2:17">
      <c r="C16" s="40" t="s">
        <v>105</v>
      </c>
    </row>
    <row r="18" spans="3:17">
      <c r="C18" s="436" t="s">
        <v>106</v>
      </c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</row>
  </sheetData>
  <mergeCells count="16">
    <mergeCell ref="C18:Q18"/>
    <mergeCell ref="B2:Q2"/>
    <mergeCell ref="B6:B8"/>
    <mergeCell ref="C6:C8"/>
    <mergeCell ref="D6:I6"/>
    <mergeCell ref="J6:K7"/>
    <mergeCell ref="L6:Q6"/>
    <mergeCell ref="D7:E7"/>
    <mergeCell ref="F7:G7"/>
    <mergeCell ref="H7:I7"/>
    <mergeCell ref="L7:M7"/>
    <mergeCell ref="N7:O7"/>
    <mergeCell ref="P7:Q7"/>
    <mergeCell ref="B10:C10"/>
    <mergeCell ref="B12:C12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N9" sqref="N9"/>
    </sheetView>
  </sheetViews>
  <sheetFormatPr defaultRowHeight="15.75"/>
  <cols>
    <col min="1" max="1" width="4.5703125" style="40" customWidth="1"/>
    <col min="2" max="2" width="15" style="40" customWidth="1"/>
    <col min="3" max="3" width="17" style="40" customWidth="1"/>
    <col min="4" max="4" width="4.7109375" style="40" customWidth="1"/>
    <col min="5" max="5" width="6.85546875" style="40" customWidth="1"/>
    <col min="6" max="10" width="4.28515625" style="40" customWidth="1"/>
    <col min="11" max="11" width="5.28515625" style="40" customWidth="1"/>
    <col min="12" max="12" width="5.85546875" style="40" customWidth="1"/>
    <col min="13" max="13" width="5.140625" style="40" customWidth="1"/>
    <col min="14" max="14" width="5.85546875" style="40" customWidth="1"/>
    <col min="15" max="15" width="3.42578125" style="40" customWidth="1"/>
    <col min="16" max="16" width="4.85546875" style="40" customWidth="1"/>
    <col min="17" max="26" width="3.42578125" style="40" customWidth="1"/>
    <col min="27" max="27" width="10.7109375" style="40" customWidth="1"/>
    <col min="28" max="28" width="13.140625" style="40" customWidth="1"/>
    <col min="29" max="29" width="7" style="40" customWidth="1"/>
    <col min="30" max="16384" width="9.140625" style="40"/>
  </cols>
  <sheetData>
    <row r="1" spans="1:29">
      <c r="V1" s="58"/>
      <c r="AC1" s="58"/>
    </row>
    <row r="2" spans="1:29">
      <c r="A2" s="436" t="s">
        <v>129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</row>
    <row r="3" spans="1:29">
      <c r="D3" s="58"/>
      <c r="F3" s="58"/>
      <c r="L3" s="58"/>
      <c r="M3" s="58"/>
      <c r="N3" s="58"/>
      <c r="O3" s="58"/>
      <c r="P3" s="58"/>
      <c r="R3" s="58"/>
      <c r="V3" s="58"/>
      <c r="X3" s="58"/>
      <c r="Y3" s="58"/>
      <c r="Z3" s="58"/>
      <c r="AA3" s="58"/>
      <c r="AC3" s="58"/>
    </row>
    <row r="4" spans="1:29">
      <c r="D4" s="58"/>
      <c r="F4" s="58"/>
      <c r="L4" s="58"/>
      <c r="M4" s="58"/>
      <c r="N4" s="58"/>
      <c r="O4" s="58"/>
      <c r="P4" s="58"/>
      <c r="R4" s="58"/>
      <c r="V4" s="58"/>
      <c r="X4" s="58"/>
      <c r="Y4" s="58"/>
      <c r="Z4" s="58"/>
      <c r="AA4" s="58"/>
      <c r="AC4" s="58"/>
    </row>
    <row r="5" spans="1:29">
      <c r="D5" s="58"/>
      <c r="F5" s="58"/>
      <c r="L5" s="58"/>
      <c r="M5" s="58"/>
      <c r="N5" s="58"/>
      <c r="O5" s="58"/>
      <c r="P5" s="58"/>
      <c r="R5" s="58"/>
      <c r="V5" s="58"/>
      <c r="X5" s="58"/>
      <c r="Y5" s="58"/>
      <c r="Z5" s="58"/>
      <c r="AA5" s="58"/>
      <c r="AC5" s="58"/>
    </row>
    <row r="6" spans="1:29">
      <c r="A6" s="457" t="s">
        <v>90</v>
      </c>
      <c r="B6" s="458" t="s">
        <v>108</v>
      </c>
      <c r="C6" s="450" t="s">
        <v>109</v>
      </c>
      <c r="D6" s="459"/>
      <c r="E6" s="450" t="s">
        <v>110</v>
      </c>
      <c r="F6" s="451"/>
      <c r="G6" s="458" t="s">
        <v>111</v>
      </c>
      <c r="H6" s="458"/>
      <c r="I6" s="458" t="s">
        <v>112</v>
      </c>
      <c r="J6" s="458"/>
      <c r="K6" s="458" t="s">
        <v>113</v>
      </c>
      <c r="L6" s="458"/>
      <c r="M6" s="450" t="s">
        <v>114</v>
      </c>
      <c r="N6" s="451"/>
      <c r="O6" s="450" t="s">
        <v>115</v>
      </c>
      <c r="P6" s="451"/>
      <c r="Q6" s="458" t="s">
        <v>116</v>
      </c>
      <c r="R6" s="458"/>
      <c r="S6" s="458" t="s">
        <v>117</v>
      </c>
      <c r="T6" s="458"/>
      <c r="U6" s="458" t="s">
        <v>118</v>
      </c>
      <c r="V6" s="458"/>
      <c r="W6" s="458" t="s">
        <v>119</v>
      </c>
      <c r="X6" s="458"/>
      <c r="Y6" s="464" t="s">
        <v>120</v>
      </c>
      <c r="Z6" s="464" t="s">
        <v>121</v>
      </c>
      <c r="AA6" s="460" t="s">
        <v>122</v>
      </c>
      <c r="AB6" s="458" t="s">
        <v>123</v>
      </c>
      <c r="AC6" s="458"/>
    </row>
    <row r="7" spans="1:29" ht="94.5" customHeight="1">
      <c r="A7" s="457"/>
      <c r="B7" s="458"/>
      <c r="C7" s="85" t="s">
        <v>124</v>
      </c>
      <c r="D7" s="86" t="s">
        <v>125</v>
      </c>
      <c r="E7" s="85" t="s">
        <v>124</v>
      </c>
      <c r="F7" s="86" t="s">
        <v>125</v>
      </c>
      <c r="G7" s="85" t="s">
        <v>124</v>
      </c>
      <c r="H7" s="85" t="s">
        <v>125</v>
      </c>
      <c r="I7" s="85" t="s">
        <v>124</v>
      </c>
      <c r="J7" s="85" t="s">
        <v>125</v>
      </c>
      <c r="K7" s="85" t="s">
        <v>124</v>
      </c>
      <c r="L7" s="86" t="s">
        <v>125</v>
      </c>
      <c r="M7" s="86"/>
      <c r="N7" s="86" t="s">
        <v>125</v>
      </c>
      <c r="O7" s="86"/>
      <c r="P7" s="86" t="s">
        <v>125</v>
      </c>
      <c r="Q7" s="85" t="s">
        <v>124</v>
      </c>
      <c r="R7" s="86" t="s">
        <v>125</v>
      </c>
      <c r="S7" s="85" t="s">
        <v>124</v>
      </c>
      <c r="T7" s="85" t="s">
        <v>125</v>
      </c>
      <c r="U7" s="85" t="s">
        <v>124</v>
      </c>
      <c r="V7" s="86" t="s">
        <v>125</v>
      </c>
      <c r="W7" s="87" t="s">
        <v>124</v>
      </c>
      <c r="X7" s="88" t="s">
        <v>125</v>
      </c>
      <c r="Y7" s="464"/>
      <c r="Z7" s="464"/>
      <c r="AA7" s="461"/>
      <c r="AB7" s="89" t="s">
        <v>124</v>
      </c>
      <c r="AC7" s="90" t="s">
        <v>125</v>
      </c>
    </row>
    <row r="8" spans="1:29">
      <c r="A8" s="385">
        <v>1</v>
      </c>
      <c r="B8" s="151" t="s">
        <v>66</v>
      </c>
      <c r="C8" s="386" t="s">
        <v>565</v>
      </c>
      <c r="D8" s="387"/>
      <c r="E8" s="386"/>
      <c r="F8" s="387"/>
      <c r="G8" s="386"/>
      <c r="H8" s="386"/>
      <c r="I8" s="386"/>
      <c r="J8" s="386"/>
      <c r="K8" s="386">
        <v>1</v>
      </c>
      <c r="L8" s="387">
        <v>1</v>
      </c>
      <c r="M8" s="387"/>
      <c r="N8" s="387"/>
      <c r="O8" s="387"/>
      <c r="P8" s="387"/>
      <c r="Q8" s="386"/>
      <c r="R8" s="387"/>
      <c r="S8" s="386"/>
      <c r="T8" s="387"/>
      <c r="U8" s="386"/>
      <c r="V8" s="387"/>
      <c r="W8" s="386"/>
      <c r="X8" s="387"/>
      <c r="Y8" s="387">
        <v>1</v>
      </c>
      <c r="Z8" s="387"/>
      <c r="AA8" s="387">
        <v>1</v>
      </c>
      <c r="AB8" s="386"/>
      <c r="AC8" s="387"/>
    </row>
    <row r="9" spans="1:29" ht="39.75" thickBot="1">
      <c r="A9" s="385">
        <v>2</v>
      </c>
      <c r="B9" s="151" t="s">
        <v>560</v>
      </c>
      <c r="C9" s="386" t="s">
        <v>561</v>
      </c>
      <c r="D9" s="387"/>
      <c r="E9" s="386"/>
      <c r="F9" s="387"/>
      <c r="G9" s="386"/>
      <c r="H9" s="386"/>
      <c r="I9" s="386"/>
      <c r="J9" s="386"/>
      <c r="K9" s="386"/>
      <c r="L9" s="387"/>
      <c r="M9" s="387"/>
      <c r="N9" s="387"/>
      <c r="O9" s="387"/>
      <c r="P9" s="387"/>
      <c r="Q9" s="386"/>
      <c r="R9" s="387"/>
      <c r="S9" s="386"/>
      <c r="T9" s="387"/>
      <c r="U9" s="386"/>
      <c r="V9" s="387"/>
      <c r="W9" s="386"/>
      <c r="X9" s="387"/>
      <c r="Y9" s="387"/>
      <c r="Z9" s="387"/>
      <c r="AA9" s="386">
        <v>1</v>
      </c>
      <c r="AB9" s="388" t="s">
        <v>562</v>
      </c>
      <c r="AC9" s="387"/>
    </row>
    <row r="10" spans="1:29" ht="16.5" thickBot="1">
      <c r="A10" s="462" t="s">
        <v>126</v>
      </c>
      <c r="B10" s="463"/>
      <c r="C10" s="93"/>
      <c r="D10" s="94">
        <f t="shared" ref="D10:AB10" si="0">SUM(D8:D9)</f>
        <v>0</v>
      </c>
      <c r="E10" s="94">
        <f t="shared" si="0"/>
        <v>0</v>
      </c>
      <c r="F10" s="94">
        <f t="shared" si="0"/>
        <v>0</v>
      </c>
      <c r="G10" s="94">
        <f t="shared" si="0"/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94">
        <f t="shared" si="0"/>
        <v>1</v>
      </c>
      <c r="L10" s="94">
        <f t="shared" si="0"/>
        <v>1</v>
      </c>
      <c r="M10" s="94">
        <f t="shared" si="0"/>
        <v>0</v>
      </c>
      <c r="N10" s="94">
        <f t="shared" si="0"/>
        <v>0</v>
      </c>
      <c r="O10" s="94">
        <f t="shared" si="0"/>
        <v>0</v>
      </c>
      <c r="P10" s="94">
        <f t="shared" si="0"/>
        <v>0</v>
      </c>
      <c r="Q10" s="94">
        <f t="shared" si="0"/>
        <v>0</v>
      </c>
      <c r="R10" s="94">
        <f t="shared" si="0"/>
        <v>0</v>
      </c>
      <c r="S10" s="94">
        <f t="shared" si="0"/>
        <v>0</v>
      </c>
      <c r="T10" s="94">
        <f t="shared" si="0"/>
        <v>0</v>
      </c>
      <c r="U10" s="94">
        <f t="shared" si="0"/>
        <v>0</v>
      </c>
      <c r="V10" s="94">
        <f t="shared" si="0"/>
        <v>0</v>
      </c>
      <c r="W10" s="94">
        <f t="shared" si="0"/>
        <v>0</v>
      </c>
      <c r="X10" s="94">
        <f t="shared" si="0"/>
        <v>0</v>
      </c>
      <c r="Y10" s="94">
        <f t="shared" si="0"/>
        <v>1</v>
      </c>
      <c r="Z10" s="94">
        <f t="shared" si="0"/>
        <v>0</v>
      </c>
      <c r="AA10" s="94">
        <f t="shared" si="0"/>
        <v>2</v>
      </c>
      <c r="AB10" s="94">
        <f t="shared" si="0"/>
        <v>0</v>
      </c>
      <c r="AC10" s="95"/>
    </row>
    <row r="11" spans="1:29">
      <c r="A11" s="96"/>
      <c r="B11" s="96"/>
      <c r="C11" s="97"/>
      <c r="D11" s="96"/>
      <c r="E11" s="97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</row>
    <row r="12" spans="1:29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98"/>
      <c r="X12" s="98"/>
      <c r="Y12" s="98"/>
      <c r="Z12" s="98"/>
      <c r="AA12" s="98"/>
      <c r="AB12" s="98"/>
      <c r="AC12" s="99"/>
    </row>
    <row r="13" spans="1:29">
      <c r="A13" s="436" t="s">
        <v>127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</row>
    <row r="14" spans="1:29">
      <c r="B14" s="436" t="s">
        <v>128</v>
      </c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</row>
  </sheetData>
  <mergeCells count="21">
    <mergeCell ref="A10:B10"/>
    <mergeCell ref="A13:AC13"/>
    <mergeCell ref="B14:AC14"/>
    <mergeCell ref="Q6:R6"/>
    <mergeCell ref="S6:T6"/>
    <mergeCell ref="U6:V6"/>
    <mergeCell ref="W6:X6"/>
    <mergeCell ref="Y6:Y7"/>
    <mergeCell ref="Z6:Z7"/>
    <mergeCell ref="A2:AC2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AA6:AA7"/>
    <mergeCell ref="AB6:A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J14" sqref="J14"/>
    </sheetView>
  </sheetViews>
  <sheetFormatPr defaultRowHeight="15"/>
  <cols>
    <col min="1" max="1" width="6.5703125" style="1" customWidth="1"/>
    <col min="2" max="2" width="5.85546875" style="1" customWidth="1"/>
    <col min="3" max="3" width="23.85546875" style="1" customWidth="1"/>
    <col min="4" max="4" width="8.140625" style="1" customWidth="1"/>
    <col min="5" max="5" width="8.7109375" style="1" customWidth="1"/>
    <col min="6" max="9" width="7" style="1" customWidth="1"/>
    <col min="10" max="10" width="7.5703125" style="1" customWidth="1"/>
    <col min="11" max="16384" width="9.140625" style="1"/>
  </cols>
  <sheetData>
    <row r="2" spans="2:10">
      <c r="B2" s="410" t="s">
        <v>130</v>
      </c>
      <c r="C2" s="410"/>
      <c r="D2" s="410"/>
      <c r="E2" s="410"/>
      <c r="F2" s="410"/>
      <c r="G2" s="410"/>
      <c r="H2" s="410"/>
      <c r="I2" s="410"/>
      <c r="J2" s="410"/>
    </row>
    <row r="3" spans="2:10">
      <c r="B3" s="4"/>
      <c r="C3" s="4"/>
      <c r="D3" s="4"/>
      <c r="E3" s="4"/>
      <c r="F3" s="4"/>
      <c r="G3" s="4"/>
      <c r="H3" s="4"/>
      <c r="I3" s="4"/>
      <c r="J3" s="4"/>
    </row>
    <row r="4" spans="2:10">
      <c r="C4" s="410" t="s">
        <v>144</v>
      </c>
      <c r="D4" s="410"/>
      <c r="E4" s="4"/>
      <c r="F4" s="4"/>
      <c r="G4" s="4"/>
      <c r="H4" s="410" t="s">
        <v>7</v>
      </c>
      <c r="I4" s="410"/>
      <c r="J4" s="410"/>
    </row>
    <row r="5" spans="2:10">
      <c r="F5" s="4"/>
      <c r="G5" s="4"/>
      <c r="H5" s="4"/>
      <c r="I5" s="4"/>
    </row>
    <row r="6" spans="2:10" ht="15" customHeight="1">
      <c r="B6" s="465" t="s">
        <v>90</v>
      </c>
      <c r="C6" s="467" t="s">
        <v>131</v>
      </c>
      <c r="D6" s="469" t="s">
        <v>132</v>
      </c>
      <c r="E6" s="469" t="s">
        <v>133</v>
      </c>
      <c r="F6" s="471" t="s">
        <v>134</v>
      </c>
      <c r="G6" s="472"/>
      <c r="H6" s="472"/>
      <c r="I6" s="472"/>
      <c r="J6" s="472"/>
    </row>
    <row r="7" spans="2:10" ht="72.75">
      <c r="B7" s="466"/>
      <c r="C7" s="468"/>
      <c r="D7" s="470"/>
      <c r="E7" s="470"/>
      <c r="F7" s="101" t="s">
        <v>135</v>
      </c>
      <c r="G7" s="101" t="s">
        <v>136</v>
      </c>
      <c r="H7" s="101" t="s">
        <v>137</v>
      </c>
      <c r="I7" s="102" t="s">
        <v>138</v>
      </c>
      <c r="J7" s="101" t="s">
        <v>139</v>
      </c>
    </row>
    <row r="8" spans="2:10">
      <c r="B8" s="35">
        <v>1</v>
      </c>
      <c r="C8" s="36" t="s">
        <v>563</v>
      </c>
      <c r="D8" s="103">
        <v>0.1</v>
      </c>
      <c r="E8" s="103">
        <v>0.5</v>
      </c>
      <c r="F8" s="34">
        <v>0.1</v>
      </c>
      <c r="G8" s="34"/>
      <c r="H8" s="34"/>
      <c r="I8" s="34"/>
      <c r="J8" s="103">
        <v>0.1</v>
      </c>
    </row>
    <row r="9" spans="2:10">
      <c r="B9" s="471" t="s">
        <v>140</v>
      </c>
      <c r="C9" s="473"/>
      <c r="D9" s="103">
        <f>D8</f>
        <v>0.1</v>
      </c>
      <c r="E9" s="103">
        <f t="shared" ref="E9:J9" si="0">E8</f>
        <v>0.5</v>
      </c>
      <c r="F9" s="103">
        <f t="shared" si="0"/>
        <v>0.1</v>
      </c>
      <c r="G9" s="103">
        <f t="shared" si="0"/>
        <v>0</v>
      </c>
      <c r="H9" s="103">
        <f t="shared" si="0"/>
        <v>0</v>
      </c>
      <c r="I9" s="103">
        <f t="shared" si="0"/>
        <v>0</v>
      </c>
      <c r="J9" s="103">
        <f t="shared" si="0"/>
        <v>0.1</v>
      </c>
    </row>
    <row r="10" spans="2:10">
      <c r="B10" s="35">
        <v>1</v>
      </c>
      <c r="C10" s="105" t="s">
        <v>58</v>
      </c>
      <c r="D10" s="20">
        <v>3</v>
      </c>
      <c r="E10" s="20">
        <v>30</v>
      </c>
      <c r="F10" s="20">
        <v>3</v>
      </c>
      <c r="G10" s="34"/>
      <c r="H10" s="34"/>
      <c r="I10" s="34"/>
      <c r="J10" s="20">
        <v>3</v>
      </c>
    </row>
    <row r="11" spans="2:10">
      <c r="B11" s="35">
        <v>2</v>
      </c>
      <c r="C11" s="105" t="s">
        <v>564</v>
      </c>
      <c r="D11" s="20">
        <v>0.1</v>
      </c>
      <c r="E11" s="20">
        <v>0.5</v>
      </c>
      <c r="F11" s="20">
        <v>0.1</v>
      </c>
      <c r="G11" s="34"/>
      <c r="H11" s="34"/>
      <c r="I11" s="34"/>
      <c r="J11" s="20">
        <v>0.1</v>
      </c>
    </row>
    <row r="12" spans="2:10" ht="15.75">
      <c r="B12" s="35"/>
      <c r="C12" s="106"/>
      <c r="D12" s="104"/>
      <c r="E12" s="104"/>
      <c r="F12" s="34"/>
      <c r="G12" s="34"/>
      <c r="H12" s="34"/>
      <c r="I12" s="34"/>
      <c r="J12" s="104"/>
    </row>
    <row r="13" spans="2:10" ht="15.75">
      <c r="B13" s="471" t="s">
        <v>103</v>
      </c>
      <c r="C13" s="473"/>
      <c r="D13" s="107">
        <f>SUM(D10:D12)</f>
        <v>3.1</v>
      </c>
      <c r="E13" s="107">
        <f>SUM(E10:E12)</f>
        <v>30.5</v>
      </c>
      <c r="F13" s="107">
        <f>SUM(F10:F12)</f>
        <v>3.1</v>
      </c>
      <c r="G13" s="107">
        <f t="shared" ref="G13:J13" si="1">SUM(G10:G12)</f>
        <v>0</v>
      </c>
      <c r="H13" s="107">
        <f t="shared" si="1"/>
        <v>0</v>
      </c>
      <c r="I13" s="107">
        <f t="shared" si="1"/>
        <v>0</v>
      </c>
      <c r="J13" s="107">
        <f t="shared" si="1"/>
        <v>3.1</v>
      </c>
    </row>
    <row r="14" spans="2:10" ht="15.75">
      <c r="B14" s="474" t="s">
        <v>141</v>
      </c>
      <c r="C14" s="475"/>
      <c r="D14" s="108">
        <f>D9+D13</f>
        <v>3.2</v>
      </c>
      <c r="E14" s="108">
        <f>E9+E13</f>
        <v>31</v>
      </c>
      <c r="F14" s="108">
        <f>F9+F13</f>
        <v>3.2</v>
      </c>
      <c r="G14" s="108">
        <f t="shared" ref="G14:J14" si="2">G9+G13</f>
        <v>0</v>
      </c>
      <c r="H14" s="108">
        <f t="shared" si="2"/>
        <v>0</v>
      </c>
      <c r="I14" s="108">
        <f t="shared" si="2"/>
        <v>0</v>
      </c>
      <c r="J14" s="108">
        <f t="shared" si="2"/>
        <v>3.2</v>
      </c>
    </row>
    <row r="15" spans="2:10" ht="15.75">
      <c r="B15" s="109"/>
      <c r="C15" s="109"/>
      <c r="D15" s="110"/>
      <c r="E15" s="111"/>
      <c r="F15" s="109"/>
      <c r="G15" s="109"/>
      <c r="H15" s="109"/>
      <c r="I15" s="109"/>
      <c r="J15" s="110"/>
    </row>
    <row r="16" spans="2:10" ht="15.75">
      <c r="B16" s="109"/>
      <c r="C16" s="109"/>
      <c r="D16" s="110"/>
      <c r="E16" s="111"/>
      <c r="F16" s="109"/>
      <c r="G16" s="109"/>
      <c r="H16" s="109"/>
      <c r="I16" s="109"/>
      <c r="J16" s="110"/>
    </row>
    <row r="17" spans="2:14">
      <c r="B17" s="476"/>
      <c r="C17" s="476"/>
      <c r="D17" s="476"/>
      <c r="E17" s="476"/>
      <c r="F17" s="476"/>
      <c r="G17" s="476"/>
      <c r="H17" s="476"/>
      <c r="I17" s="476"/>
      <c r="J17" s="476"/>
      <c r="K17" s="112"/>
      <c r="L17" s="112"/>
      <c r="M17" s="112"/>
      <c r="N17" s="112"/>
    </row>
    <row r="18" spans="2:14" ht="13.5" customHeight="1">
      <c r="B18" s="410" t="s">
        <v>142</v>
      </c>
      <c r="C18" s="410"/>
      <c r="D18" s="410"/>
      <c r="E18" s="410"/>
      <c r="F18" s="410"/>
      <c r="G18" s="410"/>
      <c r="H18" s="410"/>
      <c r="I18" s="410"/>
      <c r="J18" s="410"/>
      <c r="K18" s="112"/>
      <c r="L18" s="112"/>
      <c r="M18" s="112"/>
      <c r="N18" s="112"/>
    </row>
    <row r="19" spans="2:14" ht="13.5" customHeight="1">
      <c r="B19" s="4"/>
      <c r="C19" s="4"/>
      <c r="D19" s="4"/>
      <c r="E19" s="4"/>
      <c r="F19" s="4"/>
      <c r="G19" s="4"/>
      <c r="H19" s="4"/>
      <c r="I19" s="4"/>
      <c r="J19" s="4"/>
      <c r="K19" s="112"/>
      <c r="L19" s="112"/>
      <c r="M19" s="112"/>
      <c r="N19" s="112"/>
    </row>
    <row r="20" spans="2:14">
      <c r="B20" s="410" t="s">
        <v>143</v>
      </c>
      <c r="C20" s="410"/>
      <c r="D20" s="410"/>
      <c r="E20" s="410"/>
      <c r="F20" s="410"/>
      <c r="G20" s="410"/>
      <c r="H20" s="410"/>
      <c r="I20" s="410"/>
      <c r="J20" s="410"/>
    </row>
  </sheetData>
  <mergeCells count="14">
    <mergeCell ref="B20:J20"/>
    <mergeCell ref="B2:J2"/>
    <mergeCell ref="C4:D4"/>
    <mergeCell ref="H4:J4"/>
    <mergeCell ref="B6:B7"/>
    <mergeCell ref="C6:C7"/>
    <mergeCell ref="D6:D7"/>
    <mergeCell ref="E6:E7"/>
    <mergeCell ref="F6:J6"/>
    <mergeCell ref="B9:C9"/>
    <mergeCell ref="B13:C13"/>
    <mergeCell ref="B14:C14"/>
    <mergeCell ref="B17:J17"/>
    <mergeCell ref="B18:J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N31"/>
  <sheetViews>
    <sheetView workbookViewId="0">
      <selection activeCell="CP18" sqref="CP18"/>
    </sheetView>
  </sheetViews>
  <sheetFormatPr defaultRowHeight="15.75"/>
  <cols>
    <col min="1" max="2" width="4.5703125" style="40" customWidth="1"/>
    <col min="3" max="3" width="18.28515625" style="40" customWidth="1"/>
    <col min="4" max="11" width="4.140625" style="40" customWidth="1"/>
    <col min="12" max="14" width="2.5703125" style="40" customWidth="1"/>
    <col min="15" max="15" width="4.5703125" style="40" customWidth="1"/>
    <col min="16" max="18" width="2" style="40" hidden="1" customWidth="1"/>
    <col min="19" max="22" width="2.85546875" style="40" customWidth="1"/>
    <col min="23" max="23" width="4.5703125" style="40" customWidth="1"/>
    <col min="24" max="42" width="1.85546875" style="40" hidden="1" customWidth="1"/>
    <col min="43" max="43" width="4.5703125" style="40" hidden="1" customWidth="1"/>
    <col min="44" max="48" width="3.140625" style="40" hidden="1" customWidth="1"/>
    <col min="49" max="49" width="4.5703125" style="40" customWidth="1"/>
    <col min="50" max="57" width="2" style="40" hidden="1" customWidth="1"/>
    <col min="58" max="58" width="4.5703125" style="40" customWidth="1"/>
    <col min="59" max="59" width="2.42578125" style="40" customWidth="1"/>
    <col min="60" max="66" width="3" style="40" hidden="1" customWidth="1"/>
    <col min="67" max="88" width="2" style="40" hidden="1" customWidth="1"/>
    <col min="89" max="94" width="5.42578125" style="40" customWidth="1"/>
    <col min="95" max="100" width="5.140625" style="40" customWidth="1"/>
    <col min="101" max="104" width="4.5703125" style="40" customWidth="1"/>
    <col min="105" max="118" width="2.7109375" style="40" hidden="1" customWidth="1"/>
    <col min="119" max="16384" width="9.140625" style="40"/>
  </cols>
  <sheetData>
    <row r="2" spans="2:118" s="114" customFormat="1">
      <c r="B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</row>
    <row r="3" spans="2:118" s="114" customFormat="1">
      <c r="B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</row>
    <row r="4" spans="2:118" s="116" customFormat="1">
      <c r="B4" s="477" t="s">
        <v>282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</row>
    <row r="5" spans="2:118" s="116" customFormat="1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</row>
    <row r="6" spans="2:118" s="121" customFormat="1">
      <c r="B6" s="117"/>
      <c r="C6" s="118"/>
      <c r="D6" s="119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9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9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9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20"/>
      <c r="DM6" s="120"/>
      <c r="DN6" s="120"/>
    </row>
    <row r="7" spans="2:118" s="122" customFormat="1">
      <c r="B7" s="478" t="s">
        <v>90</v>
      </c>
      <c r="C7" s="478" t="s">
        <v>145</v>
      </c>
      <c r="D7" s="479" t="s">
        <v>146</v>
      </c>
      <c r="E7" s="480" t="s">
        <v>147</v>
      </c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79" t="s">
        <v>148</v>
      </c>
      <c r="X7" s="479" t="s">
        <v>149</v>
      </c>
      <c r="Y7" s="479" t="s">
        <v>150</v>
      </c>
      <c r="Z7" s="480" t="s">
        <v>4</v>
      </c>
      <c r="AA7" s="480"/>
      <c r="AB7" s="479" t="s">
        <v>151</v>
      </c>
      <c r="AC7" s="480" t="s">
        <v>4</v>
      </c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79" t="s">
        <v>152</v>
      </c>
      <c r="AO7" s="479" t="s">
        <v>153</v>
      </c>
      <c r="AP7" s="479" t="s">
        <v>154</v>
      </c>
      <c r="AQ7" s="479" t="s">
        <v>155</v>
      </c>
      <c r="AR7" s="480" t="s">
        <v>156</v>
      </c>
      <c r="AS7" s="480"/>
      <c r="AT7" s="478" t="s">
        <v>157</v>
      </c>
      <c r="AU7" s="478"/>
      <c r="AV7" s="478"/>
      <c r="AW7" s="478"/>
      <c r="AX7" s="478"/>
      <c r="AY7" s="478"/>
      <c r="AZ7" s="478" t="s">
        <v>158</v>
      </c>
      <c r="BA7" s="478"/>
      <c r="BB7" s="481" t="s">
        <v>159</v>
      </c>
      <c r="BC7" s="481" t="s">
        <v>160</v>
      </c>
      <c r="BD7" s="481"/>
      <c r="BE7" s="478" t="s">
        <v>161</v>
      </c>
      <c r="BF7" s="478"/>
      <c r="BG7" s="478"/>
      <c r="BH7" s="478"/>
      <c r="BI7" s="481" t="s">
        <v>162</v>
      </c>
      <c r="BJ7" s="478" t="s">
        <v>163</v>
      </c>
      <c r="BK7" s="478"/>
      <c r="BL7" s="478"/>
      <c r="BM7" s="478"/>
      <c r="BN7" s="478"/>
      <c r="BO7" s="478"/>
      <c r="BP7" s="478"/>
      <c r="BQ7" s="478"/>
      <c r="BR7" s="478"/>
      <c r="BS7" s="478" t="s">
        <v>164</v>
      </c>
      <c r="BT7" s="478"/>
      <c r="BU7" s="478"/>
      <c r="BV7" s="478" t="s">
        <v>165</v>
      </c>
      <c r="BW7" s="478"/>
      <c r="BX7" s="478" t="s">
        <v>166</v>
      </c>
      <c r="BY7" s="478"/>
      <c r="BZ7" s="478"/>
      <c r="CA7" s="478"/>
      <c r="CB7" s="478"/>
      <c r="CC7" s="478"/>
      <c r="CD7" s="478" t="s">
        <v>167</v>
      </c>
      <c r="CE7" s="478"/>
      <c r="CF7" s="478"/>
      <c r="CG7" s="478"/>
      <c r="CH7" s="478"/>
      <c r="CI7" s="478"/>
      <c r="CJ7" s="478" t="s">
        <v>120</v>
      </c>
      <c r="CK7" s="478"/>
      <c r="CL7" s="366"/>
      <c r="CM7" s="478" t="s">
        <v>121</v>
      </c>
      <c r="CN7" s="478"/>
      <c r="CO7" s="478"/>
      <c r="CP7" s="478" t="s">
        <v>168</v>
      </c>
      <c r="CQ7" s="478"/>
      <c r="CR7" s="478"/>
      <c r="CS7" s="478" t="s">
        <v>169</v>
      </c>
      <c r="CT7" s="478"/>
      <c r="CU7" s="478"/>
      <c r="CV7" s="478"/>
      <c r="CW7" s="478"/>
      <c r="CX7" s="478" t="s">
        <v>170</v>
      </c>
      <c r="CY7" s="478"/>
      <c r="CZ7" s="478" t="s">
        <v>171</v>
      </c>
      <c r="DA7" s="478"/>
      <c r="DB7" s="478"/>
      <c r="DC7" s="478"/>
      <c r="DD7" s="478"/>
      <c r="DE7" s="478"/>
      <c r="DF7" s="478"/>
      <c r="DG7" s="478"/>
      <c r="DH7" s="478"/>
      <c r="DI7" s="478" t="s">
        <v>172</v>
      </c>
      <c r="DJ7" s="478"/>
      <c r="DK7" s="478"/>
      <c r="DL7" s="478" t="s">
        <v>173</v>
      </c>
      <c r="DM7" s="478"/>
      <c r="DN7" s="478"/>
    </row>
    <row r="8" spans="2:118" s="122" customFormat="1">
      <c r="B8" s="478"/>
      <c r="C8" s="478"/>
      <c r="D8" s="479"/>
      <c r="E8" s="479" t="s">
        <v>174</v>
      </c>
      <c r="F8" s="479" t="s">
        <v>175</v>
      </c>
      <c r="G8" s="479" t="s">
        <v>176</v>
      </c>
      <c r="H8" s="479" t="s">
        <v>177</v>
      </c>
      <c r="I8" s="479" t="s">
        <v>178</v>
      </c>
      <c r="J8" s="479" t="s">
        <v>179</v>
      </c>
      <c r="K8" s="479" t="s">
        <v>180</v>
      </c>
      <c r="L8" s="479" t="s">
        <v>181</v>
      </c>
      <c r="M8" s="479" t="s">
        <v>182</v>
      </c>
      <c r="N8" s="479" t="s">
        <v>183</v>
      </c>
      <c r="O8" s="479" t="s">
        <v>184</v>
      </c>
      <c r="P8" s="479" t="s">
        <v>185</v>
      </c>
      <c r="Q8" s="479" t="s">
        <v>186</v>
      </c>
      <c r="R8" s="479" t="s">
        <v>187</v>
      </c>
      <c r="S8" s="480" t="s">
        <v>188</v>
      </c>
      <c r="T8" s="480"/>
      <c r="U8" s="480"/>
      <c r="V8" s="480"/>
      <c r="W8" s="479"/>
      <c r="X8" s="479"/>
      <c r="Y8" s="479"/>
      <c r="Z8" s="479" t="s">
        <v>189</v>
      </c>
      <c r="AA8" s="479" t="s">
        <v>190</v>
      </c>
      <c r="AB8" s="479"/>
      <c r="AC8" s="479" t="s">
        <v>191</v>
      </c>
      <c r="AD8" s="479" t="s">
        <v>192</v>
      </c>
      <c r="AE8" s="479" t="s">
        <v>193</v>
      </c>
      <c r="AF8" s="479" t="s">
        <v>194</v>
      </c>
      <c r="AG8" s="479" t="s">
        <v>179</v>
      </c>
      <c r="AH8" s="479" t="s">
        <v>195</v>
      </c>
      <c r="AI8" s="479" t="s">
        <v>196</v>
      </c>
      <c r="AJ8" s="479" t="s">
        <v>197</v>
      </c>
      <c r="AK8" s="479" t="s">
        <v>198</v>
      </c>
      <c r="AL8" s="479" t="s">
        <v>199</v>
      </c>
      <c r="AM8" s="479" t="s">
        <v>200</v>
      </c>
      <c r="AN8" s="479"/>
      <c r="AO8" s="479"/>
      <c r="AP8" s="479"/>
      <c r="AQ8" s="479"/>
      <c r="AR8" s="479" t="s">
        <v>201</v>
      </c>
      <c r="AS8" s="479" t="s">
        <v>202</v>
      </c>
      <c r="AT8" s="481" t="s">
        <v>203</v>
      </c>
      <c r="AU8" s="481" t="s">
        <v>204</v>
      </c>
      <c r="AV8" s="481" t="s">
        <v>205</v>
      </c>
      <c r="AW8" s="481" t="s">
        <v>206</v>
      </c>
      <c r="AX8" s="481" t="s">
        <v>207</v>
      </c>
      <c r="AY8" s="481" t="s">
        <v>208</v>
      </c>
      <c r="AZ8" s="481" t="s">
        <v>209</v>
      </c>
      <c r="BA8" s="481" t="s">
        <v>210</v>
      </c>
      <c r="BB8" s="481"/>
      <c r="BC8" s="481"/>
      <c r="BD8" s="481"/>
      <c r="BE8" s="481" t="s">
        <v>211</v>
      </c>
      <c r="BF8" s="481" t="s">
        <v>212</v>
      </c>
      <c r="BG8" s="123"/>
      <c r="BH8" s="481" t="s">
        <v>213</v>
      </c>
      <c r="BI8" s="481"/>
      <c r="BJ8" s="478" t="s">
        <v>214</v>
      </c>
      <c r="BK8" s="478"/>
      <c r="BL8" s="478"/>
      <c r="BM8" s="478"/>
      <c r="BN8" s="484" t="s">
        <v>215</v>
      </c>
      <c r="BO8" s="484" t="s">
        <v>216</v>
      </c>
      <c r="BP8" s="478" t="s">
        <v>217</v>
      </c>
      <c r="BQ8" s="478"/>
      <c r="BR8" s="478"/>
      <c r="BS8" s="478"/>
      <c r="BT8" s="478"/>
      <c r="BU8" s="478"/>
      <c r="BV8" s="478"/>
      <c r="BW8" s="478"/>
      <c r="BX8" s="478"/>
      <c r="BY8" s="478"/>
      <c r="BZ8" s="478"/>
      <c r="CA8" s="478"/>
      <c r="CB8" s="478"/>
      <c r="CC8" s="478"/>
      <c r="CD8" s="478"/>
      <c r="CE8" s="478"/>
      <c r="CF8" s="478"/>
      <c r="CG8" s="478"/>
      <c r="CH8" s="478"/>
      <c r="CI8" s="478"/>
      <c r="CJ8" s="478"/>
      <c r="CK8" s="478"/>
      <c r="CL8" s="366"/>
      <c r="CM8" s="478"/>
      <c r="CN8" s="478"/>
      <c r="CO8" s="478"/>
      <c r="CP8" s="478"/>
      <c r="CQ8" s="478"/>
      <c r="CR8" s="478"/>
      <c r="CS8" s="478"/>
      <c r="CT8" s="478"/>
      <c r="CU8" s="478"/>
      <c r="CV8" s="478"/>
      <c r="CW8" s="478"/>
      <c r="CX8" s="478"/>
      <c r="CY8" s="478"/>
      <c r="CZ8" s="478"/>
      <c r="DA8" s="478"/>
      <c r="DB8" s="478"/>
      <c r="DC8" s="478"/>
      <c r="DD8" s="478"/>
      <c r="DE8" s="478"/>
      <c r="DF8" s="478"/>
      <c r="DG8" s="478"/>
      <c r="DH8" s="478"/>
      <c r="DI8" s="478"/>
      <c r="DJ8" s="478"/>
      <c r="DK8" s="478"/>
      <c r="DL8" s="478"/>
      <c r="DM8" s="478"/>
      <c r="DN8" s="478"/>
    </row>
    <row r="9" spans="2:118" s="122" customFormat="1" ht="186">
      <c r="B9" s="478"/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124" t="s">
        <v>218</v>
      </c>
      <c r="T9" s="124" t="s">
        <v>219</v>
      </c>
      <c r="U9" s="124" t="s">
        <v>220</v>
      </c>
      <c r="V9" s="124" t="s">
        <v>221</v>
      </c>
      <c r="W9" s="479"/>
      <c r="X9" s="479"/>
      <c r="Y9" s="479"/>
      <c r="Z9" s="479"/>
      <c r="AA9" s="479"/>
      <c r="AB9" s="479"/>
      <c r="AC9" s="479"/>
      <c r="AD9" s="479"/>
      <c r="AE9" s="479"/>
      <c r="AF9" s="479"/>
      <c r="AG9" s="479"/>
      <c r="AH9" s="479"/>
      <c r="AI9" s="479"/>
      <c r="AJ9" s="479"/>
      <c r="AK9" s="479"/>
      <c r="AL9" s="479"/>
      <c r="AM9" s="479"/>
      <c r="AN9" s="479"/>
      <c r="AO9" s="479"/>
      <c r="AP9" s="479"/>
      <c r="AQ9" s="479"/>
      <c r="AR9" s="479"/>
      <c r="AS9" s="479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481"/>
      <c r="BE9" s="481"/>
      <c r="BF9" s="481"/>
      <c r="BG9" s="123" t="s">
        <v>222</v>
      </c>
      <c r="BH9" s="481"/>
      <c r="BI9" s="481"/>
      <c r="BJ9" s="123" t="s">
        <v>223</v>
      </c>
      <c r="BK9" s="123" t="s">
        <v>224</v>
      </c>
      <c r="BL9" s="123" t="s">
        <v>225</v>
      </c>
      <c r="BM9" s="123" t="s">
        <v>226</v>
      </c>
      <c r="BN9" s="484"/>
      <c r="BO9" s="484"/>
      <c r="BP9" s="123" t="s">
        <v>227</v>
      </c>
      <c r="BQ9" s="123" t="s">
        <v>228</v>
      </c>
      <c r="BR9" s="123" t="s">
        <v>24</v>
      </c>
      <c r="BS9" s="123" t="s">
        <v>229</v>
      </c>
      <c r="BT9" s="123" t="s">
        <v>230</v>
      </c>
      <c r="BU9" s="123" t="s">
        <v>231</v>
      </c>
      <c r="BV9" s="123" t="s">
        <v>232</v>
      </c>
      <c r="BW9" s="123" t="s">
        <v>233</v>
      </c>
      <c r="BX9" s="123" t="s">
        <v>234</v>
      </c>
      <c r="BY9" s="123" t="s">
        <v>235</v>
      </c>
      <c r="BZ9" s="123" t="s">
        <v>236</v>
      </c>
      <c r="CA9" s="123" t="s">
        <v>237</v>
      </c>
      <c r="CB9" s="123" t="s">
        <v>238</v>
      </c>
      <c r="CC9" s="123" t="s">
        <v>239</v>
      </c>
      <c r="CD9" s="123" t="s">
        <v>240</v>
      </c>
      <c r="CE9" s="123" t="s">
        <v>241</v>
      </c>
      <c r="CF9" s="123" t="s">
        <v>242</v>
      </c>
      <c r="CG9" s="123" t="s">
        <v>243</v>
      </c>
      <c r="CH9" s="123" t="s">
        <v>244</v>
      </c>
      <c r="CI9" s="123" t="s">
        <v>245</v>
      </c>
      <c r="CJ9" s="123" t="s">
        <v>246</v>
      </c>
      <c r="CK9" s="123" t="s">
        <v>247</v>
      </c>
      <c r="CL9" s="365" t="s">
        <v>566</v>
      </c>
      <c r="CM9" s="123" t="s">
        <v>247</v>
      </c>
      <c r="CN9" s="123" t="s">
        <v>248</v>
      </c>
      <c r="CO9" s="123" t="s">
        <v>249</v>
      </c>
      <c r="CP9" s="123" t="s">
        <v>250</v>
      </c>
      <c r="CQ9" s="123" t="s">
        <v>251</v>
      </c>
      <c r="CR9" s="123" t="s">
        <v>252</v>
      </c>
      <c r="CS9" s="123" t="s">
        <v>253</v>
      </c>
      <c r="CT9" s="123" t="s">
        <v>254</v>
      </c>
      <c r="CU9" s="123" t="s">
        <v>255</v>
      </c>
      <c r="CV9" s="123" t="s">
        <v>256</v>
      </c>
      <c r="CW9" s="123" t="s">
        <v>257</v>
      </c>
      <c r="CX9" s="123" t="s">
        <v>258</v>
      </c>
      <c r="CY9" s="123" t="s">
        <v>259</v>
      </c>
      <c r="CZ9" s="123" t="s">
        <v>260</v>
      </c>
      <c r="DA9" s="123" t="s">
        <v>261</v>
      </c>
      <c r="DB9" s="123" t="s">
        <v>262</v>
      </c>
      <c r="DC9" s="123" t="s">
        <v>263</v>
      </c>
      <c r="DD9" s="123" t="s">
        <v>264</v>
      </c>
      <c r="DE9" s="123" t="s">
        <v>265</v>
      </c>
      <c r="DF9" s="123" t="s">
        <v>266</v>
      </c>
      <c r="DG9" s="123" t="s">
        <v>267</v>
      </c>
      <c r="DH9" s="123" t="s">
        <v>260</v>
      </c>
      <c r="DI9" s="123" t="s">
        <v>268</v>
      </c>
      <c r="DJ9" s="123" t="s">
        <v>269</v>
      </c>
      <c r="DK9" s="123" t="s">
        <v>270</v>
      </c>
      <c r="DL9" s="123" t="s">
        <v>271</v>
      </c>
      <c r="DM9" s="123" t="s">
        <v>272</v>
      </c>
      <c r="DN9" s="123" t="s">
        <v>273</v>
      </c>
    </row>
    <row r="10" spans="2:118" s="126" customFormat="1" ht="12.75">
      <c r="B10" s="125"/>
      <c r="C10" s="125" t="s">
        <v>274</v>
      </c>
      <c r="D10" s="125">
        <v>1</v>
      </c>
      <c r="E10" s="125">
        <v>2</v>
      </c>
      <c r="F10" s="125">
        <v>3</v>
      </c>
      <c r="G10" s="125">
        <v>4</v>
      </c>
      <c r="H10" s="125">
        <v>5</v>
      </c>
      <c r="I10" s="125">
        <v>6</v>
      </c>
      <c r="J10" s="125">
        <v>7</v>
      </c>
      <c r="K10" s="125">
        <v>8</v>
      </c>
      <c r="L10" s="125">
        <v>9</v>
      </c>
      <c r="M10" s="125">
        <v>10</v>
      </c>
      <c r="N10" s="125">
        <v>11</v>
      </c>
      <c r="O10" s="125">
        <v>12</v>
      </c>
      <c r="P10" s="125">
        <v>13</v>
      </c>
      <c r="Q10" s="125">
        <v>14</v>
      </c>
      <c r="R10" s="125">
        <v>15</v>
      </c>
      <c r="S10" s="125">
        <v>16</v>
      </c>
      <c r="T10" s="125">
        <v>17</v>
      </c>
      <c r="U10" s="125">
        <v>18</v>
      </c>
      <c r="V10" s="125">
        <v>19</v>
      </c>
      <c r="W10" s="125">
        <v>20</v>
      </c>
      <c r="X10" s="125">
        <v>21</v>
      </c>
      <c r="Y10" s="125">
        <v>22</v>
      </c>
      <c r="Z10" s="125">
        <v>23</v>
      </c>
      <c r="AA10" s="125">
        <v>24</v>
      </c>
      <c r="AB10" s="125">
        <v>25</v>
      </c>
      <c r="AC10" s="125">
        <v>26</v>
      </c>
      <c r="AD10" s="125">
        <v>27</v>
      </c>
      <c r="AE10" s="125">
        <v>28</v>
      </c>
      <c r="AF10" s="125">
        <v>29</v>
      </c>
      <c r="AG10" s="125">
        <v>30</v>
      </c>
      <c r="AH10" s="125">
        <v>31</v>
      </c>
      <c r="AI10" s="125">
        <v>32</v>
      </c>
      <c r="AJ10" s="125">
        <v>33</v>
      </c>
      <c r="AK10" s="125">
        <v>34</v>
      </c>
      <c r="AL10" s="125">
        <v>35</v>
      </c>
      <c r="AM10" s="125">
        <v>36</v>
      </c>
      <c r="AN10" s="125">
        <v>37</v>
      </c>
      <c r="AO10" s="125">
        <v>38</v>
      </c>
      <c r="AP10" s="125">
        <v>39</v>
      </c>
      <c r="AQ10" s="125">
        <v>40</v>
      </c>
      <c r="AR10" s="125">
        <v>41</v>
      </c>
      <c r="AS10" s="125">
        <v>42</v>
      </c>
      <c r="AT10" s="125">
        <v>43</v>
      </c>
      <c r="AU10" s="125">
        <v>44</v>
      </c>
      <c r="AV10" s="125">
        <v>45</v>
      </c>
      <c r="AW10" s="125">
        <v>46</v>
      </c>
      <c r="AX10" s="125">
        <v>47</v>
      </c>
      <c r="AY10" s="125">
        <v>48</v>
      </c>
      <c r="AZ10" s="125">
        <v>49</v>
      </c>
      <c r="BA10" s="125">
        <v>50</v>
      </c>
      <c r="BB10" s="125">
        <v>51</v>
      </c>
      <c r="BC10" s="125">
        <v>52</v>
      </c>
      <c r="BD10" s="125"/>
      <c r="BE10" s="125">
        <v>53</v>
      </c>
      <c r="BF10" s="125">
        <v>54</v>
      </c>
      <c r="BG10" s="125"/>
      <c r="BH10" s="125">
        <v>55</v>
      </c>
      <c r="BI10" s="125">
        <v>56</v>
      </c>
      <c r="BJ10" s="125">
        <v>57</v>
      </c>
      <c r="BK10" s="125">
        <v>58</v>
      </c>
      <c r="BL10" s="125">
        <v>59</v>
      </c>
      <c r="BM10" s="125">
        <v>60</v>
      </c>
      <c r="BN10" s="125">
        <v>61</v>
      </c>
      <c r="BO10" s="125">
        <v>62</v>
      </c>
      <c r="BP10" s="125">
        <v>63</v>
      </c>
      <c r="BQ10" s="125">
        <v>64</v>
      </c>
      <c r="BR10" s="125">
        <v>65</v>
      </c>
      <c r="BS10" s="125">
        <v>66</v>
      </c>
      <c r="BT10" s="125">
        <v>67</v>
      </c>
      <c r="BU10" s="125">
        <v>68</v>
      </c>
      <c r="BV10" s="125">
        <v>69</v>
      </c>
      <c r="BW10" s="125">
        <v>70</v>
      </c>
      <c r="BX10" s="125">
        <v>71</v>
      </c>
      <c r="BY10" s="125">
        <v>72</v>
      </c>
      <c r="BZ10" s="125">
        <v>73</v>
      </c>
      <c r="CA10" s="125">
        <v>74</v>
      </c>
      <c r="CB10" s="125">
        <v>75</v>
      </c>
      <c r="CC10" s="125">
        <v>76</v>
      </c>
      <c r="CD10" s="125">
        <v>77</v>
      </c>
      <c r="CE10" s="125">
        <v>78</v>
      </c>
      <c r="CF10" s="125">
        <v>79</v>
      </c>
      <c r="CG10" s="125">
        <v>80</v>
      </c>
      <c r="CH10" s="125">
        <v>81</v>
      </c>
      <c r="CI10" s="125">
        <v>82</v>
      </c>
      <c r="CJ10" s="125">
        <v>83</v>
      </c>
      <c r="CK10" s="125">
        <v>84</v>
      </c>
      <c r="CL10" s="125"/>
      <c r="CM10" s="125">
        <v>85</v>
      </c>
      <c r="CN10" s="125">
        <v>86</v>
      </c>
      <c r="CO10" s="125">
        <v>87</v>
      </c>
      <c r="CP10" s="125">
        <v>88</v>
      </c>
      <c r="CQ10" s="125">
        <v>89</v>
      </c>
      <c r="CR10" s="125">
        <v>90</v>
      </c>
      <c r="CS10" s="125">
        <v>91</v>
      </c>
      <c r="CT10" s="125">
        <v>92</v>
      </c>
      <c r="CU10" s="125">
        <v>93</v>
      </c>
      <c r="CV10" s="125">
        <v>94</v>
      </c>
      <c r="CW10" s="125">
        <v>95</v>
      </c>
      <c r="CX10" s="125">
        <v>96</v>
      </c>
      <c r="CY10" s="125">
        <v>97</v>
      </c>
      <c r="CZ10" s="125">
        <v>98</v>
      </c>
      <c r="DA10" s="125">
        <v>99</v>
      </c>
      <c r="DB10" s="125">
        <v>100</v>
      </c>
      <c r="DC10" s="125">
        <v>101</v>
      </c>
      <c r="DD10" s="125">
        <v>102</v>
      </c>
      <c r="DE10" s="125">
        <v>103</v>
      </c>
      <c r="DF10" s="125">
        <v>104</v>
      </c>
      <c r="DG10" s="125">
        <v>105</v>
      </c>
      <c r="DH10" s="125">
        <v>106</v>
      </c>
      <c r="DI10" s="125">
        <v>107</v>
      </c>
      <c r="DJ10" s="125">
        <v>108</v>
      </c>
      <c r="DK10" s="125">
        <v>109</v>
      </c>
      <c r="DL10" s="125">
        <v>110</v>
      </c>
      <c r="DM10" s="125">
        <v>111</v>
      </c>
      <c r="DN10" s="125">
        <v>112</v>
      </c>
    </row>
    <row r="11" spans="2:118" s="128" customFormat="1" ht="12.75">
      <c r="B11" s="127">
        <v>1</v>
      </c>
      <c r="C11" s="128" t="s">
        <v>275</v>
      </c>
      <c r="D11" s="129"/>
      <c r="E11" s="127"/>
      <c r="F11" s="127"/>
      <c r="G11" s="127"/>
      <c r="H11" s="127"/>
      <c r="J11" s="127"/>
      <c r="K11" s="127"/>
      <c r="L11" s="127"/>
      <c r="M11" s="127"/>
      <c r="N11" s="127"/>
      <c r="O11" s="127">
        <v>1</v>
      </c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30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>
        <v>1</v>
      </c>
      <c r="AX11" s="127"/>
      <c r="AY11" s="127"/>
      <c r="AZ11" s="127"/>
      <c r="BA11" s="127"/>
      <c r="BB11" s="127"/>
      <c r="BC11" s="127"/>
      <c r="BD11" s="127"/>
      <c r="BE11" s="127"/>
      <c r="BF11" s="127">
        <v>1</v>
      </c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>
        <v>1</v>
      </c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</row>
    <row r="12" spans="2:118" s="128" customFormat="1" ht="12.75">
      <c r="B12" s="127">
        <v>2</v>
      </c>
      <c r="C12" s="131" t="s">
        <v>53</v>
      </c>
      <c r="D12" s="129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>
        <v>1</v>
      </c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30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>
        <v>1</v>
      </c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</row>
    <row r="13" spans="2:118" s="128" customFormat="1" ht="12.75">
      <c r="B13" s="127">
        <v>3</v>
      </c>
      <c r="C13" s="131" t="s">
        <v>56</v>
      </c>
      <c r="D13" s="129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>
        <v>2</v>
      </c>
      <c r="X13" s="127"/>
      <c r="Y13" s="127"/>
      <c r="Z13" s="127"/>
      <c r="AA13" s="127"/>
      <c r="AB13" s="130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</row>
    <row r="14" spans="2:118" s="128" customFormat="1" ht="12.75">
      <c r="B14" s="127">
        <v>4</v>
      </c>
      <c r="C14" s="131" t="s">
        <v>55</v>
      </c>
      <c r="D14" s="129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>
        <v>1</v>
      </c>
      <c r="X14" s="127"/>
      <c r="Y14" s="127"/>
      <c r="Z14" s="127"/>
      <c r="AA14" s="127"/>
      <c r="AB14" s="130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</row>
    <row r="15" spans="2:118" s="128" customFormat="1" ht="12.75">
      <c r="B15" s="127">
        <v>5</v>
      </c>
      <c r="C15" s="131" t="s">
        <v>66</v>
      </c>
      <c r="D15" s="129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32">
        <v>1</v>
      </c>
      <c r="T15" s="127"/>
      <c r="U15" s="127"/>
      <c r="V15" s="127"/>
      <c r="W15" s="127"/>
      <c r="X15" s="127"/>
      <c r="Y15" s="127"/>
      <c r="Z15" s="127"/>
      <c r="AA15" s="127"/>
      <c r="AB15" s="130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>
        <v>1</v>
      </c>
      <c r="CL15" s="127"/>
      <c r="CM15" s="127">
        <v>1</v>
      </c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</row>
    <row r="16" spans="2:118" s="128" customFormat="1" ht="25.5">
      <c r="B16" s="127">
        <v>6</v>
      </c>
      <c r="C16" s="131" t="s">
        <v>276</v>
      </c>
      <c r="D16" s="129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30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</row>
    <row r="17" spans="2:118" s="128" customFormat="1" ht="12.75">
      <c r="B17" s="127"/>
      <c r="C17" s="131" t="s">
        <v>66</v>
      </c>
      <c r="D17" s="129">
        <v>1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>
        <v>1</v>
      </c>
      <c r="U17" s="127"/>
      <c r="V17" s="127"/>
      <c r="W17" s="127"/>
      <c r="X17" s="127"/>
      <c r="Y17" s="127"/>
      <c r="Z17" s="127"/>
      <c r="AA17" s="127"/>
      <c r="AB17" s="130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>
        <v>1</v>
      </c>
      <c r="CM17" s="127"/>
      <c r="CN17" s="127"/>
      <c r="CO17" s="127"/>
      <c r="CP17" s="127">
        <v>1</v>
      </c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</row>
    <row r="18" spans="2:118" s="128" customFormat="1" ht="12.75">
      <c r="B18" s="127">
        <v>7</v>
      </c>
      <c r="C18" s="131" t="s">
        <v>65</v>
      </c>
      <c r="D18" s="129">
        <v>1</v>
      </c>
      <c r="E18" s="127"/>
      <c r="F18" s="127"/>
      <c r="G18" s="127"/>
      <c r="H18" s="127"/>
      <c r="I18" s="127"/>
      <c r="J18" s="127"/>
      <c r="K18" s="127"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30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>
        <v>1</v>
      </c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</row>
    <row r="19" spans="2:118" s="133" customFormat="1" ht="12.75">
      <c r="B19" s="482" t="s">
        <v>57</v>
      </c>
      <c r="C19" s="482"/>
      <c r="D19" s="129">
        <v>2</v>
      </c>
      <c r="E19" s="129">
        <f t="shared" ref="E19:BC19" si="0">SUM(E11:E18)</f>
        <v>0</v>
      </c>
      <c r="F19" s="129">
        <f t="shared" si="0"/>
        <v>0</v>
      </c>
      <c r="G19" s="129">
        <f t="shared" si="0"/>
        <v>0</v>
      </c>
      <c r="H19" s="129">
        <f t="shared" si="0"/>
        <v>0</v>
      </c>
      <c r="I19" s="129">
        <f t="shared" si="0"/>
        <v>0</v>
      </c>
      <c r="J19" s="129">
        <f t="shared" si="0"/>
        <v>0</v>
      </c>
      <c r="K19" s="129">
        <f t="shared" si="0"/>
        <v>1</v>
      </c>
      <c r="L19" s="129">
        <f t="shared" si="0"/>
        <v>0</v>
      </c>
      <c r="M19" s="129">
        <f t="shared" si="0"/>
        <v>0</v>
      </c>
      <c r="N19" s="129">
        <f t="shared" si="0"/>
        <v>0</v>
      </c>
      <c r="O19" s="129">
        <f t="shared" si="0"/>
        <v>2</v>
      </c>
      <c r="P19" s="129">
        <f t="shared" si="0"/>
        <v>0</v>
      </c>
      <c r="Q19" s="129">
        <f t="shared" si="0"/>
        <v>0</v>
      </c>
      <c r="R19" s="129">
        <f t="shared" si="0"/>
        <v>0</v>
      </c>
      <c r="S19" s="129">
        <f t="shared" si="0"/>
        <v>1</v>
      </c>
      <c r="T19" s="129">
        <f t="shared" si="0"/>
        <v>1</v>
      </c>
      <c r="U19" s="129">
        <f t="shared" si="0"/>
        <v>0</v>
      </c>
      <c r="V19" s="129">
        <f t="shared" si="0"/>
        <v>0</v>
      </c>
      <c r="W19" s="129">
        <f t="shared" si="0"/>
        <v>3</v>
      </c>
      <c r="X19" s="129">
        <f t="shared" si="0"/>
        <v>0</v>
      </c>
      <c r="Y19" s="129">
        <f t="shared" si="0"/>
        <v>0</v>
      </c>
      <c r="Z19" s="129">
        <f t="shared" si="0"/>
        <v>0</v>
      </c>
      <c r="AA19" s="129">
        <f t="shared" si="0"/>
        <v>0</v>
      </c>
      <c r="AB19" s="129">
        <f t="shared" si="0"/>
        <v>0</v>
      </c>
      <c r="AC19" s="129">
        <f t="shared" si="0"/>
        <v>0</v>
      </c>
      <c r="AD19" s="129">
        <f t="shared" si="0"/>
        <v>0</v>
      </c>
      <c r="AE19" s="129">
        <f t="shared" si="0"/>
        <v>0</v>
      </c>
      <c r="AF19" s="129">
        <f t="shared" si="0"/>
        <v>0</v>
      </c>
      <c r="AG19" s="129">
        <f t="shared" si="0"/>
        <v>0</v>
      </c>
      <c r="AH19" s="129">
        <f t="shared" si="0"/>
        <v>0</v>
      </c>
      <c r="AI19" s="129">
        <f t="shared" si="0"/>
        <v>0</v>
      </c>
      <c r="AJ19" s="129">
        <f t="shared" si="0"/>
        <v>0</v>
      </c>
      <c r="AK19" s="129">
        <f t="shared" si="0"/>
        <v>0</v>
      </c>
      <c r="AL19" s="129">
        <f t="shared" si="0"/>
        <v>0</v>
      </c>
      <c r="AM19" s="129">
        <f t="shared" si="0"/>
        <v>0</v>
      </c>
      <c r="AN19" s="129">
        <f t="shared" si="0"/>
        <v>0</v>
      </c>
      <c r="AO19" s="129">
        <f t="shared" si="0"/>
        <v>0</v>
      </c>
      <c r="AP19" s="129">
        <f t="shared" si="0"/>
        <v>0</v>
      </c>
      <c r="AQ19" s="129">
        <f t="shared" si="0"/>
        <v>1</v>
      </c>
      <c r="AR19" s="129">
        <f t="shared" si="0"/>
        <v>0</v>
      </c>
      <c r="AS19" s="129">
        <f t="shared" si="0"/>
        <v>0</v>
      </c>
      <c r="AT19" s="129">
        <f t="shared" si="0"/>
        <v>0</v>
      </c>
      <c r="AU19" s="129">
        <f t="shared" si="0"/>
        <v>0</v>
      </c>
      <c r="AV19" s="129">
        <f t="shared" si="0"/>
        <v>0</v>
      </c>
      <c r="AW19" s="129">
        <f t="shared" si="0"/>
        <v>1</v>
      </c>
      <c r="AX19" s="129">
        <f t="shared" si="0"/>
        <v>0</v>
      </c>
      <c r="AY19" s="129">
        <f t="shared" si="0"/>
        <v>0</v>
      </c>
      <c r="AZ19" s="129">
        <f t="shared" si="0"/>
        <v>0</v>
      </c>
      <c r="BA19" s="129">
        <f t="shared" si="0"/>
        <v>0</v>
      </c>
      <c r="BB19" s="129">
        <f t="shared" si="0"/>
        <v>0</v>
      </c>
      <c r="BC19" s="129">
        <f t="shared" si="0"/>
        <v>0</v>
      </c>
      <c r="BD19" s="129"/>
      <c r="BE19" s="129">
        <f>SUM(BE11:BE18)</f>
        <v>0</v>
      </c>
      <c r="BF19" s="129">
        <f>SUM(BF11:BF18)</f>
        <v>1</v>
      </c>
      <c r="BG19" s="129"/>
      <c r="BH19" s="129">
        <f t="shared" ref="BH19:DN19" si="1">SUM(BH11:BH18)</f>
        <v>0</v>
      </c>
      <c r="BI19" s="129">
        <f t="shared" si="1"/>
        <v>0</v>
      </c>
      <c r="BJ19" s="129">
        <f t="shared" si="1"/>
        <v>0</v>
      </c>
      <c r="BK19" s="129">
        <f t="shared" si="1"/>
        <v>0</v>
      </c>
      <c r="BL19" s="129">
        <f t="shared" si="1"/>
        <v>0</v>
      </c>
      <c r="BM19" s="129">
        <f t="shared" si="1"/>
        <v>0</v>
      </c>
      <c r="BN19" s="129">
        <f t="shared" si="1"/>
        <v>0</v>
      </c>
      <c r="BO19" s="129">
        <f t="shared" si="1"/>
        <v>0</v>
      </c>
      <c r="BP19" s="129">
        <f t="shared" si="1"/>
        <v>0</v>
      </c>
      <c r="BQ19" s="129">
        <f t="shared" si="1"/>
        <v>0</v>
      </c>
      <c r="BR19" s="129">
        <f t="shared" si="1"/>
        <v>0</v>
      </c>
      <c r="BS19" s="129">
        <f t="shared" si="1"/>
        <v>0</v>
      </c>
      <c r="BT19" s="129">
        <f t="shared" si="1"/>
        <v>0</v>
      </c>
      <c r="BU19" s="129">
        <f t="shared" si="1"/>
        <v>0</v>
      </c>
      <c r="BV19" s="129">
        <f t="shared" si="1"/>
        <v>0</v>
      </c>
      <c r="BW19" s="129">
        <f t="shared" si="1"/>
        <v>0</v>
      </c>
      <c r="BX19" s="129">
        <f t="shared" si="1"/>
        <v>0</v>
      </c>
      <c r="BY19" s="129">
        <f t="shared" si="1"/>
        <v>0</v>
      </c>
      <c r="BZ19" s="129">
        <f t="shared" si="1"/>
        <v>0</v>
      </c>
      <c r="CA19" s="129">
        <f t="shared" si="1"/>
        <v>0</v>
      </c>
      <c r="CB19" s="129">
        <f t="shared" si="1"/>
        <v>0</v>
      </c>
      <c r="CC19" s="129">
        <f t="shared" si="1"/>
        <v>0</v>
      </c>
      <c r="CD19" s="129">
        <f t="shared" si="1"/>
        <v>0</v>
      </c>
      <c r="CE19" s="129">
        <f t="shared" si="1"/>
        <v>0</v>
      </c>
      <c r="CF19" s="129">
        <f t="shared" si="1"/>
        <v>0</v>
      </c>
      <c r="CG19" s="129">
        <f t="shared" si="1"/>
        <v>0</v>
      </c>
      <c r="CH19" s="129">
        <f t="shared" si="1"/>
        <v>0</v>
      </c>
      <c r="CI19" s="129">
        <f t="shared" si="1"/>
        <v>0</v>
      </c>
      <c r="CJ19" s="129">
        <f t="shared" si="1"/>
        <v>0</v>
      </c>
      <c r="CK19" s="129">
        <f t="shared" si="1"/>
        <v>1</v>
      </c>
      <c r="CL19" s="129"/>
      <c r="CM19" s="129">
        <f t="shared" si="1"/>
        <v>1</v>
      </c>
      <c r="CN19" s="129">
        <f t="shared" si="1"/>
        <v>0</v>
      </c>
      <c r="CO19" s="129">
        <f t="shared" si="1"/>
        <v>0</v>
      </c>
      <c r="CP19" s="129">
        <f t="shared" si="1"/>
        <v>3</v>
      </c>
      <c r="CQ19" s="129">
        <f t="shared" si="1"/>
        <v>0</v>
      </c>
      <c r="CR19" s="129">
        <f t="shared" si="1"/>
        <v>0</v>
      </c>
      <c r="CS19" s="129">
        <f t="shared" si="1"/>
        <v>0</v>
      </c>
      <c r="CT19" s="129">
        <f t="shared" si="1"/>
        <v>0</v>
      </c>
      <c r="CU19" s="129">
        <f t="shared" si="1"/>
        <v>0</v>
      </c>
      <c r="CV19" s="129">
        <f t="shared" si="1"/>
        <v>0</v>
      </c>
      <c r="CW19" s="129">
        <f t="shared" si="1"/>
        <v>0</v>
      </c>
      <c r="CX19" s="129">
        <f t="shared" si="1"/>
        <v>0</v>
      </c>
      <c r="CY19" s="129">
        <f t="shared" si="1"/>
        <v>0</v>
      </c>
      <c r="CZ19" s="129">
        <f t="shared" si="1"/>
        <v>0</v>
      </c>
      <c r="DA19" s="129">
        <f t="shared" si="1"/>
        <v>0</v>
      </c>
      <c r="DB19" s="129">
        <f t="shared" si="1"/>
        <v>0</v>
      </c>
      <c r="DC19" s="129">
        <f t="shared" si="1"/>
        <v>0</v>
      </c>
      <c r="DD19" s="129">
        <f t="shared" si="1"/>
        <v>0</v>
      </c>
      <c r="DE19" s="129">
        <f t="shared" si="1"/>
        <v>0</v>
      </c>
      <c r="DF19" s="129">
        <f t="shared" si="1"/>
        <v>0</v>
      </c>
      <c r="DG19" s="129">
        <f t="shared" si="1"/>
        <v>0</v>
      </c>
      <c r="DH19" s="129">
        <f t="shared" si="1"/>
        <v>0</v>
      </c>
      <c r="DI19" s="129">
        <f t="shared" si="1"/>
        <v>0</v>
      </c>
      <c r="DJ19" s="129">
        <f t="shared" si="1"/>
        <v>0</v>
      </c>
      <c r="DK19" s="129">
        <f t="shared" si="1"/>
        <v>0</v>
      </c>
      <c r="DL19" s="129">
        <f t="shared" si="1"/>
        <v>0</v>
      </c>
      <c r="DM19" s="129">
        <f t="shared" si="1"/>
        <v>0</v>
      </c>
      <c r="DN19" s="129">
        <f t="shared" si="1"/>
        <v>0</v>
      </c>
    </row>
    <row r="20" spans="2:118" s="133" customFormat="1" ht="12.75">
      <c r="B20" s="134">
        <v>1</v>
      </c>
      <c r="C20" s="131" t="s">
        <v>277</v>
      </c>
      <c r="D20" s="129">
        <v>1</v>
      </c>
      <c r="E20" s="135"/>
      <c r="F20" s="135"/>
      <c r="G20" s="135"/>
      <c r="H20" s="135"/>
      <c r="I20" s="127">
        <v>1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6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37"/>
      <c r="BF20" s="137"/>
      <c r="BG20" s="137">
        <v>1</v>
      </c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</row>
    <row r="21" spans="2:118" s="133" customFormat="1" ht="12.75">
      <c r="B21" s="134">
        <v>2</v>
      </c>
      <c r="C21" s="138" t="s">
        <v>278</v>
      </c>
      <c r="D21" s="129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>
        <v>1</v>
      </c>
      <c r="X21" s="135"/>
      <c r="Y21" s="135"/>
      <c r="Z21" s="135"/>
      <c r="AA21" s="135"/>
      <c r="AB21" s="136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</row>
    <row r="22" spans="2:118" s="133" customFormat="1" ht="12.75">
      <c r="B22" s="134">
        <v>3</v>
      </c>
      <c r="C22" s="138"/>
      <c r="D22" s="129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6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</row>
    <row r="23" spans="2:118" s="133" customFormat="1" ht="12.75">
      <c r="B23" s="482" t="s">
        <v>279</v>
      </c>
      <c r="C23" s="482"/>
      <c r="D23" s="129">
        <f t="shared" ref="D23:AI23" si="2">SUM(D20:D22)</f>
        <v>1</v>
      </c>
      <c r="E23" s="129">
        <f t="shared" si="2"/>
        <v>0</v>
      </c>
      <c r="F23" s="129">
        <f t="shared" si="2"/>
        <v>0</v>
      </c>
      <c r="G23" s="129">
        <f t="shared" si="2"/>
        <v>0</v>
      </c>
      <c r="H23" s="129">
        <f t="shared" si="2"/>
        <v>0</v>
      </c>
      <c r="I23" s="129">
        <f t="shared" si="2"/>
        <v>1</v>
      </c>
      <c r="J23" s="129">
        <f t="shared" si="2"/>
        <v>0</v>
      </c>
      <c r="K23" s="129">
        <f t="shared" si="2"/>
        <v>0</v>
      </c>
      <c r="L23" s="129">
        <f t="shared" si="2"/>
        <v>0</v>
      </c>
      <c r="M23" s="129">
        <f t="shared" si="2"/>
        <v>0</v>
      </c>
      <c r="N23" s="129">
        <f t="shared" si="2"/>
        <v>0</v>
      </c>
      <c r="O23" s="129">
        <f t="shared" si="2"/>
        <v>0</v>
      </c>
      <c r="P23" s="129">
        <f t="shared" si="2"/>
        <v>0</v>
      </c>
      <c r="Q23" s="129">
        <f t="shared" si="2"/>
        <v>0</v>
      </c>
      <c r="R23" s="129">
        <f t="shared" si="2"/>
        <v>0</v>
      </c>
      <c r="S23" s="129">
        <f t="shared" si="2"/>
        <v>0</v>
      </c>
      <c r="T23" s="129">
        <f t="shared" si="2"/>
        <v>0</v>
      </c>
      <c r="U23" s="129">
        <f t="shared" si="2"/>
        <v>0</v>
      </c>
      <c r="V23" s="129">
        <f t="shared" si="2"/>
        <v>0</v>
      </c>
      <c r="W23" s="129">
        <f t="shared" si="2"/>
        <v>1</v>
      </c>
      <c r="X23" s="129">
        <f t="shared" si="2"/>
        <v>0</v>
      </c>
      <c r="Y23" s="129">
        <f t="shared" si="2"/>
        <v>0</v>
      </c>
      <c r="Z23" s="129">
        <f t="shared" si="2"/>
        <v>0</v>
      </c>
      <c r="AA23" s="129">
        <f t="shared" si="2"/>
        <v>0</v>
      </c>
      <c r="AB23" s="129">
        <f t="shared" si="2"/>
        <v>0</v>
      </c>
      <c r="AC23" s="129">
        <f t="shared" si="2"/>
        <v>0</v>
      </c>
      <c r="AD23" s="129">
        <f t="shared" si="2"/>
        <v>0</v>
      </c>
      <c r="AE23" s="129">
        <f t="shared" si="2"/>
        <v>0</v>
      </c>
      <c r="AF23" s="129">
        <f t="shared" si="2"/>
        <v>0</v>
      </c>
      <c r="AG23" s="129">
        <f t="shared" si="2"/>
        <v>0</v>
      </c>
      <c r="AH23" s="129">
        <f t="shared" si="2"/>
        <v>0</v>
      </c>
      <c r="AI23" s="129">
        <f t="shared" si="2"/>
        <v>0</v>
      </c>
      <c r="AJ23" s="129">
        <f t="shared" ref="AJ23:BC23" si="3">SUM(AJ20:AJ22)</f>
        <v>0</v>
      </c>
      <c r="AK23" s="129">
        <f t="shared" si="3"/>
        <v>0</v>
      </c>
      <c r="AL23" s="129">
        <f t="shared" si="3"/>
        <v>0</v>
      </c>
      <c r="AM23" s="129">
        <f t="shared" si="3"/>
        <v>0</v>
      </c>
      <c r="AN23" s="129">
        <f t="shared" si="3"/>
        <v>0</v>
      </c>
      <c r="AO23" s="129">
        <f t="shared" si="3"/>
        <v>0</v>
      </c>
      <c r="AP23" s="129">
        <f t="shared" si="3"/>
        <v>0</v>
      </c>
      <c r="AQ23" s="129">
        <f t="shared" si="3"/>
        <v>0</v>
      </c>
      <c r="AR23" s="129">
        <f t="shared" si="3"/>
        <v>0</v>
      </c>
      <c r="AS23" s="129">
        <f t="shared" si="3"/>
        <v>0</v>
      </c>
      <c r="AT23" s="129">
        <f t="shared" si="3"/>
        <v>0</v>
      </c>
      <c r="AU23" s="129">
        <f t="shared" si="3"/>
        <v>0</v>
      </c>
      <c r="AV23" s="129">
        <f t="shared" si="3"/>
        <v>0</v>
      </c>
      <c r="AW23" s="129">
        <f t="shared" si="3"/>
        <v>0</v>
      </c>
      <c r="AX23" s="129">
        <f t="shared" si="3"/>
        <v>0</v>
      </c>
      <c r="AY23" s="129">
        <f t="shared" si="3"/>
        <v>0</v>
      </c>
      <c r="AZ23" s="129">
        <f t="shared" si="3"/>
        <v>0</v>
      </c>
      <c r="BA23" s="129">
        <f t="shared" si="3"/>
        <v>0</v>
      </c>
      <c r="BB23" s="129">
        <f t="shared" si="3"/>
        <v>0</v>
      </c>
      <c r="BC23" s="129">
        <f t="shared" si="3"/>
        <v>0</v>
      </c>
      <c r="BD23" s="129"/>
      <c r="BE23" s="129">
        <f>SUM(BE20:BE22)</f>
        <v>0</v>
      </c>
      <c r="BF23" s="129">
        <f>SUM(BF20:BF22)</f>
        <v>0</v>
      </c>
      <c r="BG23" s="129"/>
      <c r="BH23" s="129">
        <f t="shared" ref="BH23:DN23" si="4">SUM(BH20:BH22)</f>
        <v>0</v>
      </c>
      <c r="BI23" s="129">
        <f t="shared" si="4"/>
        <v>0</v>
      </c>
      <c r="BJ23" s="129">
        <f t="shared" si="4"/>
        <v>0</v>
      </c>
      <c r="BK23" s="129">
        <f t="shared" si="4"/>
        <v>0</v>
      </c>
      <c r="BL23" s="129">
        <f t="shared" si="4"/>
        <v>0</v>
      </c>
      <c r="BM23" s="129">
        <f t="shared" si="4"/>
        <v>0</v>
      </c>
      <c r="BN23" s="129">
        <f t="shared" si="4"/>
        <v>0</v>
      </c>
      <c r="BO23" s="129">
        <f t="shared" si="4"/>
        <v>0</v>
      </c>
      <c r="BP23" s="129">
        <f t="shared" si="4"/>
        <v>0</v>
      </c>
      <c r="BQ23" s="129">
        <f t="shared" si="4"/>
        <v>0</v>
      </c>
      <c r="BR23" s="129">
        <f t="shared" si="4"/>
        <v>0</v>
      </c>
      <c r="BS23" s="129">
        <f t="shared" si="4"/>
        <v>0</v>
      </c>
      <c r="BT23" s="129">
        <f t="shared" si="4"/>
        <v>0</v>
      </c>
      <c r="BU23" s="129">
        <f t="shared" si="4"/>
        <v>0</v>
      </c>
      <c r="BV23" s="129">
        <f t="shared" si="4"/>
        <v>0</v>
      </c>
      <c r="BW23" s="129">
        <f t="shared" si="4"/>
        <v>0</v>
      </c>
      <c r="BX23" s="129">
        <f t="shared" si="4"/>
        <v>0</v>
      </c>
      <c r="BY23" s="129">
        <f t="shared" si="4"/>
        <v>0</v>
      </c>
      <c r="BZ23" s="129">
        <f t="shared" si="4"/>
        <v>0</v>
      </c>
      <c r="CA23" s="129">
        <f t="shared" si="4"/>
        <v>0</v>
      </c>
      <c r="CB23" s="129">
        <f t="shared" si="4"/>
        <v>0</v>
      </c>
      <c r="CC23" s="129">
        <f t="shared" si="4"/>
        <v>0</v>
      </c>
      <c r="CD23" s="129">
        <f t="shared" si="4"/>
        <v>0</v>
      </c>
      <c r="CE23" s="129">
        <f t="shared" si="4"/>
        <v>0</v>
      </c>
      <c r="CF23" s="129">
        <f t="shared" si="4"/>
        <v>0</v>
      </c>
      <c r="CG23" s="129">
        <f t="shared" si="4"/>
        <v>0</v>
      </c>
      <c r="CH23" s="129">
        <f t="shared" si="4"/>
        <v>0</v>
      </c>
      <c r="CI23" s="129">
        <f t="shared" si="4"/>
        <v>0</v>
      </c>
      <c r="CJ23" s="129">
        <f t="shared" si="4"/>
        <v>0</v>
      </c>
      <c r="CK23" s="129">
        <f t="shared" si="4"/>
        <v>0</v>
      </c>
      <c r="CL23" s="129"/>
      <c r="CM23" s="129">
        <f t="shared" si="4"/>
        <v>0</v>
      </c>
      <c r="CN23" s="129">
        <f t="shared" si="4"/>
        <v>0</v>
      </c>
      <c r="CO23" s="129">
        <f t="shared" si="4"/>
        <v>0</v>
      </c>
      <c r="CP23" s="129">
        <f t="shared" si="4"/>
        <v>0</v>
      </c>
      <c r="CQ23" s="129">
        <f t="shared" si="4"/>
        <v>0</v>
      </c>
      <c r="CR23" s="129">
        <f t="shared" si="4"/>
        <v>0</v>
      </c>
      <c r="CS23" s="129">
        <f t="shared" si="4"/>
        <v>0</v>
      </c>
      <c r="CT23" s="129">
        <f t="shared" si="4"/>
        <v>0</v>
      </c>
      <c r="CU23" s="129">
        <f t="shared" si="4"/>
        <v>0</v>
      </c>
      <c r="CV23" s="129">
        <f t="shared" si="4"/>
        <v>0</v>
      </c>
      <c r="CW23" s="129">
        <f t="shared" si="4"/>
        <v>0</v>
      </c>
      <c r="CX23" s="129">
        <f t="shared" si="4"/>
        <v>0</v>
      </c>
      <c r="CY23" s="129">
        <f t="shared" si="4"/>
        <v>0</v>
      </c>
      <c r="CZ23" s="129">
        <f t="shared" si="4"/>
        <v>0</v>
      </c>
      <c r="DA23" s="129">
        <f t="shared" si="4"/>
        <v>0</v>
      </c>
      <c r="DB23" s="129">
        <f t="shared" si="4"/>
        <v>0</v>
      </c>
      <c r="DC23" s="129">
        <f t="shared" si="4"/>
        <v>0</v>
      </c>
      <c r="DD23" s="129">
        <f t="shared" si="4"/>
        <v>0</v>
      </c>
      <c r="DE23" s="129">
        <f t="shared" si="4"/>
        <v>0</v>
      </c>
      <c r="DF23" s="129">
        <f t="shared" si="4"/>
        <v>0</v>
      </c>
      <c r="DG23" s="129">
        <f t="shared" si="4"/>
        <v>0</v>
      </c>
      <c r="DH23" s="129">
        <f t="shared" si="4"/>
        <v>0</v>
      </c>
      <c r="DI23" s="129">
        <f t="shared" si="4"/>
        <v>0</v>
      </c>
      <c r="DJ23" s="129">
        <f t="shared" si="4"/>
        <v>0</v>
      </c>
      <c r="DK23" s="129">
        <f t="shared" si="4"/>
        <v>0</v>
      </c>
      <c r="DL23" s="129">
        <f t="shared" si="4"/>
        <v>0</v>
      </c>
      <c r="DM23" s="129">
        <f t="shared" si="4"/>
        <v>0</v>
      </c>
      <c r="DN23" s="129">
        <f t="shared" si="4"/>
        <v>0</v>
      </c>
    </row>
    <row r="24" spans="2:118" s="133" customFormat="1" ht="12.75">
      <c r="B24" s="482" t="s">
        <v>60</v>
      </c>
      <c r="C24" s="482"/>
      <c r="D24" s="129">
        <f t="shared" ref="D24:BC24" si="5">D19+D23</f>
        <v>3</v>
      </c>
      <c r="E24" s="129">
        <f t="shared" si="5"/>
        <v>0</v>
      </c>
      <c r="F24" s="129">
        <f t="shared" si="5"/>
        <v>0</v>
      </c>
      <c r="G24" s="129">
        <f t="shared" si="5"/>
        <v>0</v>
      </c>
      <c r="H24" s="129">
        <f t="shared" si="5"/>
        <v>0</v>
      </c>
      <c r="I24" s="129">
        <f t="shared" si="5"/>
        <v>1</v>
      </c>
      <c r="J24" s="129">
        <f t="shared" si="5"/>
        <v>0</v>
      </c>
      <c r="K24" s="129">
        <f t="shared" si="5"/>
        <v>1</v>
      </c>
      <c r="L24" s="129">
        <f t="shared" si="5"/>
        <v>0</v>
      </c>
      <c r="M24" s="129">
        <f t="shared" si="5"/>
        <v>0</v>
      </c>
      <c r="N24" s="129">
        <f t="shared" si="5"/>
        <v>0</v>
      </c>
      <c r="O24" s="129">
        <f t="shared" si="5"/>
        <v>2</v>
      </c>
      <c r="P24" s="129">
        <f t="shared" si="5"/>
        <v>0</v>
      </c>
      <c r="Q24" s="129">
        <f t="shared" si="5"/>
        <v>0</v>
      </c>
      <c r="R24" s="129">
        <f t="shared" si="5"/>
        <v>0</v>
      </c>
      <c r="S24" s="129">
        <f t="shared" si="5"/>
        <v>1</v>
      </c>
      <c r="T24" s="129">
        <f t="shared" si="5"/>
        <v>1</v>
      </c>
      <c r="U24" s="129">
        <f t="shared" si="5"/>
        <v>0</v>
      </c>
      <c r="V24" s="129">
        <f t="shared" si="5"/>
        <v>0</v>
      </c>
      <c r="W24" s="129">
        <f t="shared" si="5"/>
        <v>4</v>
      </c>
      <c r="X24" s="129">
        <f t="shared" si="5"/>
        <v>0</v>
      </c>
      <c r="Y24" s="129">
        <f t="shared" si="5"/>
        <v>0</v>
      </c>
      <c r="Z24" s="129">
        <f t="shared" si="5"/>
        <v>0</v>
      </c>
      <c r="AA24" s="129">
        <f t="shared" si="5"/>
        <v>0</v>
      </c>
      <c r="AB24" s="129">
        <f t="shared" si="5"/>
        <v>0</v>
      </c>
      <c r="AC24" s="129">
        <f t="shared" si="5"/>
        <v>0</v>
      </c>
      <c r="AD24" s="129">
        <f t="shared" si="5"/>
        <v>0</v>
      </c>
      <c r="AE24" s="129">
        <f t="shared" si="5"/>
        <v>0</v>
      </c>
      <c r="AF24" s="129">
        <f t="shared" si="5"/>
        <v>0</v>
      </c>
      <c r="AG24" s="129">
        <f t="shared" si="5"/>
        <v>0</v>
      </c>
      <c r="AH24" s="129">
        <f t="shared" si="5"/>
        <v>0</v>
      </c>
      <c r="AI24" s="129">
        <f t="shared" si="5"/>
        <v>0</v>
      </c>
      <c r="AJ24" s="129">
        <f t="shared" si="5"/>
        <v>0</v>
      </c>
      <c r="AK24" s="129">
        <f t="shared" si="5"/>
        <v>0</v>
      </c>
      <c r="AL24" s="129">
        <f t="shared" si="5"/>
        <v>0</v>
      </c>
      <c r="AM24" s="129">
        <f t="shared" si="5"/>
        <v>0</v>
      </c>
      <c r="AN24" s="129">
        <f t="shared" si="5"/>
        <v>0</v>
      </c>
      <c r="AO24" s="129">
        <f t="shared" si="5"/>
        <v>0</v>
      </c>
      <c r="AP24" s="129">
        <f t="shared" si="5"/>
        <v>0</v>
      </c>
      <c r="AQ24" s="129">
        <f t="shared" si="5"/>
        <v>1</v>
      </c>
      <c r="AR24" s="129">
        <f t="shared" si="5"/>
        <v>0</v>
      </c>
      <c r="AS24" s="129">
        <f t="shared" si="5"/>
        <v>0</v>
      </c>
      <c r="AT24" s="129">
        <f t="shared" si="5"/>
        <v>0</v>
      </c>
      <c r="AU24" s="129">
        <f t="shared" si="5"/>
        <v>0</v>
      </c>
      <c r="AV24" s="129">
        <f t="shared" si="5"/>
        <v>0</v>
      </c>
      <c r="AW24" s="129">
        <f t="shared" si="5"/>
        <v>1</v>
      </c>
      <c r="AX24" s="129">
        <f t="shared" si="5"/>
        <v>0</v>
      </c>
      <c r="AY24" s="129">
        <f t="shared" si="5"/>
        <v>0</v>
      </c>
      <c r="AZ24" s="129">
        <f t="shared" si="5"/>
        <v>0</v>
      </c>
      <c r="BA24" s="129">
        <f t="shared" si="5"/>
        <v>0</v>
      </c>
      <c r="BB24" s="129">
        <f t="shared" si="5"/>
        <v>0</v>
      </c>
      <c r="BC24" s="129">
        <f t="shared" si="5"/>
        <v>0</v>
      </c>
      <c r="BD24" s="129"/>
      <c r="BE24" s="129">
        <f>BE19+BE23</f>
        <v>0</v>
      </c>
      <c r="BF24" s="129">
        <f>BF19+BF23</f>
        <v>1</v>
      </c>
      <c r="BG24" s="129"/>
      <c r="BH24" s="129">
        <f t="shared" ref="BH24:DN24" si="6">BH19+BH23</f>
        <v>0</v>
      </c>
      <c r="BI24" s="129">
        <f t="shared" si="6"/>
        <v>0</v>
      </c>
      <c r="BJ24" s="129">
        <f t="shared" si="6"/>
        <v>0</v>
      </c>
      <c r="BK24" s="129">
        <f t="shared" si="6"/>
        <v>0</v>
      </c>
      <c r="BL24" s="129">
        <f t="shared" si="6"/>
        <v>0</v>
      </c>
      <c r="BM24" s="129">
        <f t="shared" si="6"/>
        <v>0</v>
      </c>
      <c r="BN24" s="129">
        <f t="shared" si="6"/>
        <v>0</v>
      </c>
      <c r="BO24" s="129">
        <f t="shared" si="6"/>
        <v>0</v>
      </c>
      <c r="BP24" s="129">
        <f t="shared" si="6"/>
        <v>0</v>
      </c>
      <c r="BQ24" s="129">
        <f t="shared" si="6"/>
        <v>0</v>
      </c>
      <c r="BR24" s="129">
        <f t="shared" si="6"/>
        <v>0</v>
      </c>
      <c r="BS24" s="129">
        <f t="shared" si="6"/>
        <v>0</v>
      </c>
      <c r="BT24" s="129">
        <f t="shared" si="6"/>
        <v>0</v>
      </c>
      <c r="BU24" s="129">
        <f t="shared" si="6"/>
        <v>0</v>
      </c>
      <c r="BV24" s="129">
        <f t="shared" si="6"/>
        <v>0</v>
      </c>
      <c r="BW24" s="129">
        <f t="shared" si="6"/>
        <v>0</v>
      </c>
      <c r="BX24" s="129">
        <f t="shared" si="6"/>
        <v>0</v>
      </c>
      <c r="BY24" s="129">
        <f t="shared" si="6"/>
        <v>0</v>
      </c>
      <c r="BZ24" s="129">
        <f t="shared" si="6"/>
        <v>0</v>
      </c>
      <c r="CA24" s="129">
        <f t="shared" si="6"/>
        <v>0</v>
      </c>
      <c r="CB24" s="129">
        <f t="shared" si="6"/>
        <v>0</v>
      </c>
      <c r="CC24" s="129">
        <f t="shared" si="6"/>
        <v>0</v>
      </c>
      <c r="CD24" s="129">
        <f t="shared" si="6"/>
        <v>0</v>
      </c>
      <c r="CE24" s="129">
        <f t="shared" si="6"/>
        <v>0</v>
      </c>
      <c r="CF24" s="129">
        <f t="shared" si="6"/>
        <v>0</v>
      </c>
      <c r="CG24" s="129">
        <f t="shared" si="6"/>
        <v>0</v>
      </c>
      <c r="CH24" s="129">
        <f t="shared" si="6"/>
        <v>0</v>
      </c>
      <c r="CI24" s="129">
        <f t="shared" si="6"/>
        <v>0</v>
      </c>
      <c r="CJ24" s="129">
        <f t="shared" si="6"/>
        <v>0</v>
      </c>
      <c r="CK24" s="129">
        <f t="shared" si="6"/>
        <v>1</v>
      </c>
      <c r="CL24" s="129"/>
      <c r="CM24" s="129">
        <f t="shared" si="6"/>
        <v>1</v>
      </c>
      <c r="CN24" s="129">
        <f t="shared" si="6"/>
        <v>0</v>
      </c>
      <c r="CO24" s="129">
        <f t="shared" si="6"/>
        <v>0</v>
      </c>
      <c r="CP24" s="129">
        <f t="shared" si="6"/>
        <v>3</v>
      </c>
      <c r="CQ24" s="129">
        <f t="shared" si="6"/>
        <v>0</v>
      </c>
      <c r="CR24" s="129">
        <f t="shared" si="6"/>
        <v>0</v>
      </c>
      <c r="CS24" s="129">
        <f t="shared" si="6"/>
        <v>0</v>
      </c>
      <c r="CT24" s="129">
        <f t="shared" si="6"/>
        <v>0</v>
      </c>
      <c r="CU24" s="129">
        <f t="shared" si="6"/>
        <v>0</v>
      </c>
      <c r="CV24" s="129">
        <f t="shared" si="6"/>
        <v>0</v>
      </c>
      <c r="CW24" s="129">
        <f t="shared" si="6"/>
        <v>0</v>
      </c>
      <c r="CX24" s="129">
        <f t="shared" si="6"/>
        <v>0</v>
      </c>
      <c r="CY24" s="129">
        <f t="shared" si="6"/>
        <v>0</v>
      </c>
      <c r="CZ24" s="129">
        <f t="shared" si="6"/>
        <v>0</v>
      </c>
      <c r="DA24" s="129">
        <f t="shared" si="6"/>
        <v>0</v>
      </c>
      <c r="DB24" s="129">
        <f t="shared" si="6"/>
        <v>0</v>
      </c>
      <c r="DC24" s="129">
        <f t="shared" si="6"/>
        <v>0</v>
      </c>
      <c r="DD24" s="129">
        <f t="shared" si="6"/>
        <v>0</v>
      </c>
      <c r="DE24" s="129">
        <f t="shared" si="6"/>
        <v>0</v>
      </c>
      <c r="DF24" s="129">
        <f t="shared" si="6"/>
        <v>0</v>
      </c>
      <c r="DG24" s="129">
        <f t="shared" si="6"/>
        <v>0</v>
      </c>
      <c r="DH24" s="129">
        <f t="shared" si="6"/>
        <v>0</v>
      </c>
      <c r="DI24" s="129">
        <f t="shared" si="6"/>
        <v>0</v>
      </c>
      <c r="DJ24" s="129">
        <f t="shared" si="6"/>
        <v>0</v>
      </c>
      <c r="DK24" s="129">
        <f t="shared" si="6"/>
        <v>0</v>
      </c>
      <c r="DL24" s="129">
        <f t="shared" si="6"/>
        <v>0</v>
      </c>
      <c r="DM24" s="129">
        <f t="shared" si="6"/>
        <v>0</v>
      </c>
      <c r="DN24" s="129">
        <f t="shared" si="6"/>
        <v>0</v>
      </c>
    </row>
    <row r="25" spans="2:118" s="141" customFormat="1">
      <c r="B25" s="139"/>
      <c r="C25" s="13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</row>
    <row r="26" spans="2:118" s="141" customFormat="1">
      <c r="B26" s="139"/>
      <c r="C26" s="139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</row>
    <row r="27" spans="2:118" s="141" customFormat="1">
      <c r="B27" s="142"/>
      <c r="C27" s="142"/>
      <c r="D27" s="143"/>
      <c r="E27" s="143"/>
      <c r="F27" s="143"/>
      <c r="G27" s="143"/>
      <c r="H27" s="143"/>
      <c r="I27" s="483" t="s">
        <v>280</v>
      </c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3"/>
      <c r="AY27" s="483"/>
      <c r="AZ27" s="483"/>
      <c r="BA27" s="483"/>
      <c r="BB27" s="483"/>
      <c r="BC27" s="483"/>
      <c r="BD27" s="483"/>
      <c r="BE27" s="483"/>
      <c r="BF27" s="483"/>
      <c r="BG27" s="483"/>
      <c r="BH27" s="483"/>
      <c r="BI27" s="483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3"/>
      <c r="BU27" s="483"/>
      <c r="BV27" s="483"/>
      <c r="BW27" s="483"/>
      <c r="BX27" s="483"/>
      <c r="BY27" s="483"/>
      <c r="BZ27" s="483"/>
      <c r="CA27" s="483"/>
      <c r="CB27" s="483"/>
      <c r="CC27" s="483"/>
      <c r="CD27" s="483"/>
      <c r="CE27" s="483"/>
      <c r="CF27" s="483"/>
      <c r="CG27" s="483"/>
      <c r="CH27" s="483"/>
      <c r="CI27" s="483"/>
      <c r="CJ27" s="483"/>
      <c r="CK27" s="483"/>
      <c r="CL27" s="483"/>
      <c r="CM27" s="483"/>
      <c r="CN27" s="483"/>
      <c r="CO27" s="483"/>
      <c r="CP27" s="483"/>
      <c r="CQ27" s="483"/>
      <c r="CR27" s="483"/>
      <c r="CS27" s="483"/>
      <c r="CT27" s="483"/>
      <c r="CU27" s="48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</row>
    <row r="28" spans="2:118" s="141" customFormat="1">
      <c r="B28" s="139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</row>
    <row r="29" spans="2:118" s="141" customFormat="1">
      <c r="B29" s="139"/>
      <c r="C29" s="139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</row>
    <row r="30" spans="2:118" s="141" customFormat="1">
      <c r="B30" s="139"/>
      <c r="C30" s="139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</row>
    <row r="31" spans="2:118">
      <c r="B31" s="436" t="s">
        <v>281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6"/>
    </row>
  </sheetData>
  <mergeCells count="86">
    <mergeCell ref="B23:C23"/>
    <mergeCell ref="B24:C24"/>
    <mergeCell ref="I27:CU27"/>
    <mergeCell ref="B31:CZ31"/>
    <mergeCell ref="BH8:BH9"/>
    <mergeCell ref="BJ8:BM8"/>
    <mergeCell ref="BN8:BN9"/>
    <mergeCell ref="BO8:BO9"/>
    <mergeCell ref="BP8:BR8"/>
    <mergeCell ref="B19:C19"/>
    <mergeCell ref="AX8:AX9"/>
    <mergeCell ref="AY8:AY9"/>
    <mergeCell ref="AZ8:AZ9"/>
    <mergeCell ref="BA8:BA9"/>
    <mergeCell ref="BE8:BE9"/>
    <mergeCell ref="BF8:BF9"/>
    <mergeCell ref="AE8:AE9"/>
    <mergeCell ref="AJ8:AJ9"/>
    <mergeCell ref="AK8:AK9"/>
    <mergeCell ref="AL8:AL9"/>
    <mergeCell ref="AM8:AM9"/>
    <mergeCell ref="S8:V8"/>
    <mergeCell ref="Z8:Z9"/>
    <mergeCell ref="AA8:AA9"/>
    <mergeCell ref="AC8:AC9"/>
    <mergeCell ref="AD8:AD9"/>
    <mergeCell ref="M8:M9"/>
    <mergeCell ref="N8:N9"/>
    <mergeCell ref="O8:O9"/>
    <mergeCell ref="P8:P9"/>
    <mergeCell ref="Q8:Q9"/>
    <mergeCell ref="R8:R9"/>
    <mergeCell ref="DI7:DK8"/>
    <mergeCell ref="DL7:DN8"/>
    <mergeCell ref="E8:E9"/>
    <mergeCell ref="F8:F9"/>
    <mergeCell ref="G8:G9"/>
    <mergeCell ref="H8:H9"/>
    <mergeCell ref="I8:I9"/>
    <mergeCell ref="J8:J9"/>
    <mergeCell ref="K8:K9"/>
    <mergeCell ref="L8:L9"/>
    <mergeCell ref="CJ7:CK8"/>
    <mergeCell ref="CM7:CO8"/>
    <mergeCell ref="CP7:CR8"/>
    <mergeCell ref="CS7:CW8"/>
    <mergeCell ref="CX7:CY8"/>
    <mergeCell ref="CZ7:DH8"/>
    <mergeCell ref="BI7:BI9"/>
    <mergeCell ref="BJ7:BR7"/>
    <mergeCell ref="BS7:BU8"/>
    <mergeCell ref="BV7:BW8"/>
    <mergeCell ref="BX7:CC8"/>
    <mergeCell ref="CD7:CI8"/>
    <mergeCell ref="AN7:AN9"/>
    <mergeCell ref="AO7:AO9"/>
    <mergeCell ref="AP7:AP9"/>
    <mergeCell ref="AQ7:AQ9"/>
    <mergeCell ref="BE7:BH7"/>
    <mergeCell ref="AT8:AT9"/>
    <mergeCell ref="AU8:AU9"/>
    <mergeCell ref="AV8:AV9"/>
    <mergeCell ref="AW8:AW9"/>
    <mergeCell ref="AT7:AY7"/>
    <mergeCell ref="AZ7:BA7"/>
    <mergeCell ref="BB7:BB9"/>
    <mergeCell ref="BC7:BC9"/>
    <mergeCell ref="BD7:BD9"/>
    <mergeCell ref="AS8:AS9"/>
    <mergeCell ref="AR8:AR9"/>
    <mergeCell ref="B4:CZ4"/>
    <mergeCell ref="B7:B9"/>
    <mergeCell ref="C7:C9"/>
    <mergeCell ref="D7:D9"/>
    <mergeCell ref="E7:V7"/>
    <mergeCell ref="W7:W9"/>
    <mergeCell ref="X7:X9"/>
    <mergeCell ref="Y7:Y9"/>
    <mergeCell ref="Z7:AA7"/>
    <mergeCell ref="AB7:AB9"/>
    <mergeCell ref="AR7:AS7"/>
    <mergeCell ref="AF8:AF9"/>
    <mergeCell ref="AG8:AG9"/>
    <mergeCell ref="AH8:AH9"/>
    <mergeCell ref="AI8:AI9"/>
    <mergeCell ref="AC7:A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D15" sqref="D15:J15"/>
    </sheetView>
  </sheetViews>
  <sheetFormatPr defaultRowHeight="15"/>
  <cols>
    <col min="1" max="1" width="6.140625" style="144" customWidth="1"/>
    <col min="2" max="2" width="6.28515625" style="144" customWidth="1"/>
    <col min="3" max="3" width="17.42578125" style="144" customWidth="1"/>
    <col min="4" max="4" width="9.140625" style="144"/>
    <col min="5" max="5" width="6.28515625" style="144" customWidth="1"/>
    <col min="6" max="6" width="9.140625" style="144"/>
    <col min="7" max="7" width="7.5703125" style="144" customWidth="1"/>
    <col min="8" max="13" width="5" style="144" customWidth="1"/>
    <col min="14" max="16384" width="9.140625" style="144"/>
  </cols>
  <sheetData>
    <row r="2" spans="2:13">
      <c r="B2" s="486" t="s">
        <v>300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</row>
    <row r="3" spans="2:13"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</row>
    <row r="7" spans="2:13">
      <c r="B7" s="487" t="s">
        <v>283</v>
      </c>
      <c r="C7" s="490" t="s">
        <v>108</v>
      </c>
      <c r="D7" s="493" t="s">
        <v>284</v>
      </c>
      <c r="E7" s="490" t="s">
        <v>285</v>
      </c>
      <c r="F7" s="490" t="s">
        <v>286</v>
      </c>
      <c r="G7" s="494" t="s">
        <v>287</v>
      </c>
      <c r="H7" s="494"/>
      <c r="I7" s="494"/>
      <c r="J7" s="494"/>
      <c r="K7" s="495" t="s">
        <v>288</v>
      </c>
      <c r="L7" s="496"/>
      <c r="M7" s="497"/>
    </row>
    <row r="8" spans="2:13">
      <c r="B8" s="488"/>
      <c r="C8" s="491"/>
      <c r="D8" s="493"/>
      <c r="E8" s="491"/>
      <c r="F8" s="491"/>
      <c r="G8" s="501" t="s">
        <v>289</v>
      </c>
      <c r="H8" s="502" t="s">
        <v>290</v>
      </c>
      <c r="I8" s="494" t="s">
        <v>269</v>
      </c>
      <c r="J8" s="494"/>
      <c r="K8" s="498"/>
      <c r="L8" s="499"/>
      <c r="M8" s="500"/>
    </row>
    <row r="9" spans="2:13" ht="105.75">
      <c r="B9" s="489"/>
      <c r="C9" s="492"/>
      <c r="D9" s="493"/>
      <c r="E9" s="492"/>
      <c r="F9" s="492"/>
      <c r="G9" s="501"/>
      <c r="H9" s="502"/>
      <c r="I9" s="145" t="s">
        <v>291</v>
      </c>
      <c r="J9" s="146" t="s">
        <v>292</v>
      </c>
      <c r="K9" s="146" t="s">
        <v>293</v>
      </c>
      <c r="L9" s="146" t="s">
        <v>294</v>
      </c>
      <c r="M9" s="147" t="s">
        <v>295</v>
      </c>
    </row>
    <row r="10" spans="2:13" ht="30">
      <c r="B10" s="148">
        <v>1</v>
      </c>
      <c r="C10" s="33" t="s">
        <v>56</v>
      </c>
      <c r="D10" s="149">
        <v>50</v>
      </c>
      <c r="E10" s="149">
        <v>50</v>
      </c>
      <c r="F10" s="149">
        <v>50</v>
      </c>
      <c r="G10" s="150">
        <v>50</v>
      </c>
      <c r="H10" s="150"/>
      <c r="I10" s="150"/>
      <c r="J10" s="151">
        <v>50</v>
      </c>
      <c r="K10" s="151"/>
      <c r="L10" s="152" t="s">
        <v>296</v>
      </c>
      <c r="M10" s="151"/>
    </row>
    <row r="11" spans="2:13" ht="19.5">
      <c r="B11" s="148">
        <v>2</v>
      </c>
      <c r="C11" s="33" t="s">
        <v>65</v>
      </c>
      <c r="D11" s="149">
        <v>150</v>
      </c>
      <c r="E11" s="149">
        <v>150</v>
      </c>
      <c r="F11" s="149">
        <v>50</v>
      </c>
      <c r="G11" s="150">
        <v>50</v>
      </c>
      <c r="H11" s="150"/>
      <c r="I11" s="150"/>
      <c r="J11" s="151">
        <v>50</v>
      </c>
      <c r="K11" s="151"/>
      <c r="L11" s="152" t="s">
        <v>296</v>
      </c>
      <c r="M11" s="151"/>
    </row>
    <row r="12" spans="2:13" ht="15.75">
      <c r="B12" s="503" t="s">
        <v>57</v>
      </c>
      <c r="C12" s="504"/>
      <c r="D12" s="149">
        <f>SUM(D10:D11)</f>
        <v>200</v>
      </c>
      <c r="E12" s="149">
        <f t="shared" ref="E12:I12" si="0">SUM(E10:E11)</f>
        <v>200</v>
      </c>
      <c r="F12" s="149">
        <f t="shared" si="0"/>
        <v>100</v>
      </c>
      <c r="G12" s="149">
        <f t="shared" si="0"/>
        <v>100</v>
      </c>
      <c r="H12" s="149">
        <f t="shared" si="0"/>
        <v>0</v>
      </c>
      <c r="I12" s="149">
        <f t="shared" si="0"/>
        <v>0</v>
      </c>
      <c r="J12" s="151">
        <f>SUM(J10:J11)</f>
        <v>100</v>
      </c>
      <c r="K12" s="151"/>
      <c r="L12" s="151"/>
      <c r="M12" s="151"/>
    </row>
    <row r="13" spans="2:13" ht="15.75">
      <c r="B13" s="153">
        <v>1</v>
      </c>
      <c r="C13" s="154" t="s">
        <v>277</v>
      </c>
      <c r="D13" s="149">
        <v>87</v>
      </c>
      <c r="E13" s="149">
        <v>87</v>
      </c>
      <c r="F13" s="149">
        <v>15</v>
      </c>
      <c r="G13" s="149">
        <v>15</v>
      </c>
      <c r="H13" s="149"/>
      <c r="I13" s="149"/>
      <c r="J13" s="151">
        <v>15</v>
      </c>
      <c r="K13" s="151"/>
      <c r="L13" s="151"/>
      <c r="M13" s="151"/>
    </row>
    <row r="14" spans="2:13" ht="15.75">
      <c r="B14" s="503" t="s">
        <v>59</v>
      </c>
      <c r="C14" s="504"/>
      <c r="D14" s="149">
        <f>D13</f>
        <v>87</v>
      </c>
      <c r="E14" s="149">
        <f t="shared" ref="E14:J14" si="1">E13</f>
        <v>87</v>
      </c>
      <c r="F14" s="149">
        <f t="shared" si="1"/>
        <v>15</v>
      </c>
      <c r="G14" s="149">
        <f t="shared" si="1"/>
        <v>15</v>
      </c>
      <c r="H14" s="149">
        <f t="shared" si="1"/>
        <v>0</v>
      </c>
      <c r="I14" s="149">
        <f t="shared" si="1"/>
        <v>0</v>
      </c>
      <c r="J14" s="149">
        <f t="shared" si="1"/>
        <v>15</v>
      </c>
      <c r="K14" s="151"/>
      <c r="L14" s="151"/>
      <c r="M14" s="151"/>
    </row>
    <row r="15" spans="2:13" ht="15.75">
      <c r="B15" s="503" t="s">
        <v>60</v>
      </c>
      <c r="C15" s="504"/>
      <c r="D15" s="149">
        <f>D12+D14</f>
        <v>287</v>
      </c>
      <c r="E15" s="149">
        <f t="shared" ref="E15:J15" si="2">E12+E14</f>
        <v>287</v>
      </c>
      <c r="F15" s="149">
        <f t="shared" si="2"/>
        <v>115</v>
      </c>
      <c r="G15" s="149">
        <f t="shared" si="2"/>
        <v>115</v>
      </c>
      <c r="H15" s="149">
        <f t="shared" si="2"/>
        <v>0</v>
      </c>
      <c r="I15" s="149">
        <f t="shared" si="2"/>
        <v>0</v>
      </c>
      <c r="J15" s="149">
        <f t="shared" si="2"/>
        <v>115</v>
      </c>
      <c r="K15" s="151"/>
      <c r="L15" s="151"/>
      <c r="M15" s="151"/>
    </row>
    <row r="16" spans="2:13" ht="15.75">
      <c r="B16" s="155"/>
      <c r="C16" s="155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2:12">
      <c r="B17" s="505" t="s">
        <v>297</v>
      </c>
      <c r="C17" s="505"/>
      <c r="D17" s="505"/>
      <c r="E17" s="505"/>
      <c r="F17" s="505"/>
      <c r="G17" s="505"/>
      <c r="H17" s="505"/>
      <c r="I17" s="505"/>
      <c r="J17" s="505"/>
      <c r="K17" s="157"/>
      <c r="L17" s="157"/>
    </row>
    <row r="18" spans="2:12">
      <c r="B18" s="485" t="s">
        <v>298</v>
      </c>
      <c r="C18" s="485"/>
      <c r="D18" s="485"/>
      <c r="E18" s="485"/>
      <c r="F18" s="485"/>
      <c r="G18" s="485"/>
      <c r="H18" s="485"/>
      <c r="I18" s="485"/>
      <c r="J18" s="485"/>
      <c r="K18" s="158"/>
      <c r="L18" s="158"/>
    </row>
    <row r="20" spans="2:12">
      <c r="C20" s="159" t="s">
        <v>299</v>
      </c>
      <c r="D20" s="159"/>
      <c r="E20" s="159"/>
      <c r="F20" s="159"/>
      <c r="G20" s="159"/>
      <c r="H20" s="159"/>
      <c r="I20" s="159"/>
    </row>
  </sheetData>
  <mergeCells count="16">
    <mergeCell ref="B18:J18"/>
    <mergeCell ref="B2:M3"/>
    <mergeCell ref="B7:B9"/>
    <mergeCell ref="C7:C9"/>
    <mergeCell ref="D7:D9"/>
    <mergeCell ref="E7:E9"/>
    <mergeCell ref="F7:F9"/>
    <mergeCell ref="G7:J7"/>
    <mergeCell ref="K7:M8"/>
    <mergeCell ref="G8:G9"/>
    <mergeCell ref="H8:H9"/>
    <mergeCell ref="I8:J8"/>
    <mergeCell ref="B12:C12"/>
    <mergeCell ref="B14:C14"/>
    <mergeCell ref="B15:C15"/>
    <mergeCell ref="B17:J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35"/>
  <sheetViews>
    <sheetView workbookViewId="0">
      <selection activeCell="M19" sqref="M19"/>
    </sheetView>
  </sheetViews>
  <sheetFormatPr defaultRowHeight="14.25"/>
  <cols>
    <col min="1" max="1" width="4.42578125" style="174" customWidth="1"/>
    <col min="2" max="2" width="3.5703125" style="174" customWidth="1"/>
    <col min="3" max="3" width="13" style="174" customWidth="1"/>
    <col min="4" max="4" width="5.5703125" style="174" customWidth="1"/>
    <col min="5" max="5" width="4.140625" style="174" hidden="1" customWidth="1"/>
    <col min="6" max="6" width="5.5703125" style="174" customWidth="1"/>
    <col min="7" max="7" width="5.5703125" style="174" hidden="1" customWidth="1"/>
    <col min="8" max="9" width="3.28515625" style="174" hidden="1" customWidth="1"/>
    <col min="10" max="10" width="5.42578125" style="174" customWidth="1"/>
    <col min="11" max="11" width="7.42578125" style="174" customWidth="1"/>
    <col min="12" max="12" width="4.42578125" style="174" customWidth="1"/>
    <col min="13" max="13" width="5.5703125" style="174" customWidth="1"/>
    <col min="14" max="14" width="5.5703125" style="174" hidden="1" customWidth="1"/>
    <col min="15" max="16" width="4" style="174" hidden="1" customWidth="1"/>
    <col min="17" max="17" width="9" style="174" customWidth="1"/>
    <col min="18" max="18" width="3.85546875" style="174" customWidth="1"/>
    <col min="19" max="19" width="5.85546875" style="174" customWidth="1"/>
    <col min="20" max="20" width="4.140625" style="174" customWidth="1"/>
    <col min="21" max="21" width="6.42578125" style="174" customWidth="1"/>
    <col min="22" max="22" width="4.28515625" style="174" customWidth="1"/>
    <col min="23" max="23" width="5.5703125" style="174" customWidth="1"/>
    <col min="24" max="24" width="5" style="174" customWidth="1"/>
    <col min="25" max="25" width="5.5703125" style="174" customWidth="1"/>
    <col min="26" max="26" width="3.140625" style="174" customWidth="1"/>
    <col min="27" max="27" width="5.5703125" style="174" customWidth="1"/>
    <col min="28" max="28" width="9.7109375" style="174" hidden="1" customWidth="1"/>
    <col min="29" max="29" width="3.5703125" style="174" hidden="1" customWidth="1"/>
    <col min="30" max="30" width="5.28515625" style="174" hidden="1" customWidth="1"/>
    <col min="31" max="32" width="3.85546875" style="174" hidden="1" customWidth="1"/>
    <col min="33" max="34" width="5.5703125" style="174" customWidth="1"/>
    <col min="35" max="35" width="5.140625" style="174" customWidth="1"/>
    <col min="36" max="36" width="5.5703125" style="174" customWidth="1"/>
    <col min="37" max="37" width="6.7109375" style="174" customWidth="1"/>
    <col min="38" max="40" width="5.5703125" style="174" customWidth="1"/>
    <col min="41" max="41" width="5.5703125" style="174" hidden="1" customWidth="1"/>
    <col min="42" max="43" width="5.5703125" style="174" customWidth="1"/>
    <col min="44" max="44" width="3.28515625" style="174" hidden="1" customWidth="1"/>
    <col min="45" max="45" width="6.28515625" style="174" customWidth="1"/>
    <col min="46" max="46" width="3.28515625" style="174" customWidth="1"/>
    <col min="47" max="47" width="7.42578125" style="174" customWidth="1"/>
    <col min="48" max="52" width="1.85546875" style="174" hidden="1" customWidth="1"/>
    <col min="53" max="53" width="5.5703125" style="174" hidden="1" customWidth="1"/>
    <col min="54" max="54" width="3" style="174" hidden="1" customWidth="1"/>
    <col min="55" max="55" width="5" style="174" hidden="1" customWidth="1"/>
    <col min="56" max="56" width="1.85546875" style="174" hidden="1" customWidth="1"/>
    <col min="57" max="57" width="2" style="174" hidden="1" customWidth="1"/>
    <col min="58" max="58" width="6.42578125" style="174" customWidth="1"/>
    <col min="59" max="62" width="7.5703125" style="174" customWidth="1"/>
    <col min="63" max="63" width="6.7109375" style="174" customWidth="1"/>
    <col min="64" max="64" width="5.28515625" style="174" customWidth="1"/>
    <col min="65" max="65" width="5.5703125" style="174" customWidth="1"/>
    <col min="66" max="66" width="6.28515625" style="174" customWidth="1"/>
    <col min="67" max="67" width="6.7109375" style="174" customWidth="1"/>
    <col min="68" max="68" width="4.85546875" style="174" customWidth="1"/>
    <col min="69" max="69" width="5.5703125" style="174" hidden="1" customWidth="1"/>
    <col min="70" max="71" width="3.28515625" style="174" hidden="1" customWidth="1"/>
    <col min="72" max="72" width="6.5703125" style="174" customWidth="1"/>
    <col min="73" max="73" width="4.7109375" style="174" customWidth="1"/>
    <col min="74" max="74" width="4" style="174" customWidth="1"/>
    <col min="75" max="75" width="4.85546875" style="174" customWidth="1"/>
    <col min="76" max="76" width="3.5703125" style="174" customWidth="1"/>
    <col min="77" max="84" width="4.42578125" style="174" customWidth="1"/>
    <col min="85" max="85" width="3.85546875" style="174" customWidth="1"/>
    <col min="86" max="87" width="5.5703125" style="174" customWidth="1"/>
    <col min="88" max="88" width="4.42578125" style="174" customWidth="1"/>
    <col min="89" max="89" width="5.5703125" style="174" customWidth="1"/>
    <col min="90" max="16384" width="9.140625" style="174"/>
  </cols>
  <sheetData>
    <row r="1" spans="2:89" s="160" customFormat="1" ht="11.25">
      <c r="D1" s="160">
        <f ca="1">D:AG</f>
        <v>0</v>
      </c>
      <c r="I1" s="161"/>
      <c r="AE1" s="161"/>
      <c r="AF1" s="161"/>
      <c r="BF1" s="162"/>
    </row>
    <row r="2" spans="2:89" s="160" customFormat="1" ht="11.25">
      <c r="B2" s="512" t="s">
        <v>337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  <c r="BZ2" s="512"/>
      <c r="CA2" s="512"/>
      <c r="CB2" s="512"/>
      <c r="CC2" s="512"/>
      <c r="CD2" s="512"/>
      <c r="CE2" s="512"/>
      <c r="CF2" s="512"/>
      <c r="CG2" s="512"/>
      <c r="CH2" s="512"/>
      <c r="CI2" s="512"/>
      <c r="CJ2" s="512"/>
      <c r="CK2" s="512"/>
    </row>
    <row r="3" spans="2:89" s="160" customFormat="1" ht="11.25"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E3" s="512"/>
      <c r="BF3" s="512"/>
      <c r="BG3" s="512"/>
      <c r="BH3" s="512"/>
      <c r="BI3" s="512"/>
      <c r="BJ3" s="512"/>
      <c r="BK3" s="512"/>
      <c r="BL3" s="512"/>
      <c r="BM3" s="512"/>
      <c r="BN3" s="512"/>
      <c r="BO3" s="512"/>
      <c r="BP3" s="512"/>
      <c r="BQ3" s="512"/>
      <c r="BR3" s="512"/>
      <c r="BS3" s="512"/>
      <c r="BT3" s="512"/>
      <c r="BU3" s="512"/>
      <c r="BV3" s="512"/>
      <c r="BW3" s="512"/>
      <c r="BX3" s="512"/>
      <c r="BY3" s="512"/>
      <c r="BZ3" s="512"/>
      <c r="CA3" s="512"/>
      <c r="CB3" s="512"/>
      <c r="CC3" s="512"/>
      <c r="CD3" s="512"/>
      <c r="CE3" s="512"/>
      <c r="CF3" s="512"/>
      <c r="CG3" s="512"/>
      <c r="CH3" s="512"/>
      <c r="CI3" s="512"/>
      <c r="CJ3" s="512"/>
      <c r="CK3" s="512"/>
    </row>
    <row r="4" spans="2:89" s="160" customFormat="1" ht="11.25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3"/>
      <c r="AF4" s="165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7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</row>
    <row r="5" spans="2:89" s="160" customFormat="1" ht="11.25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3"/>
      <c r="AF5" s="165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7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</row>
    <row r="6" spans="2:89" s="160" customFormat="1" ht="11.25">
      <c r="B6" s="513" t="s">
        <v>144</v>
      </c>
      <c r="C6" s="513"/>
      <c r="D6" s="513"/>
      <c r="E6" s="513"/>
      <c r="F6" s="167"/>
      <c r="G6" s="167"/>
      <c r="H6" s="167"/>
      <c r="I6" s="163"/>
      <c r="J6" s="167"/>
      <c r="K6" s="167"/>
      <c r="L6" s="167"/>
      <c r="M6" s="167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5"/>
      <c r="AF6" s="165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7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</row>
    <row r="7" spans="2:89" s="160" customFormat="1" ht="11.25">
      <c r="B7" s="167"/>
      <c r="C7" s="167"/>
      <c r="D7" s="167"/>
      <c r="E7" s="167"/>
      <c r="F7" s="167"/>
      <c r="G7" s="167"/>
      <c r="H7" s="167"/>
      <c r="I7" s="163"/>
      <c r="J7" s="167"/>
      <c r="K7" s="167"/>
      <c r="L7" s="167"/>
      <c r="M7" s="167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5"/>
      <c r="AF7" s="165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7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</row>
    <row r="8" spans="2:89" s="160" customFormat="1" ht="11.25">
      <c r="B8" s="514" t="s">
        <v>90</v>
      </c>
      <c r="C8" s="514" t="s">
        <v>301</v>
      </c>
      <c r="D8" s="517" t="s">
        <v>302</v>
      </c>
      <c r="E8" s="518"/>
      <c r="F8" s="518"/>
      <c r="G8" s="518"/>
      <c r="H8" s="518"/>
      <c r="I8" s="518"/>
      <c r="J8" s="519"/>
      <c r="K8" s="523" t="s">
        <v>303</v>
      </c>
      <c r="L8" s="524"/>
      <c r="M8" s="524"/>
      <c r="N8" s="524"/>
      <c r="O8" s="524"/>
      <c r="P8" s="524"/>
      <c r="Q8" s="524"/>
      <c r="R8" s="527" t="s">
        <v>304</v>
      </c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506" t="s">
        <v>305</v>
      </c>
      <c r="BG8" s="507"/>
      <c r="BH8" s="507"/>
      <c r="BI8" s="507"/>
      <c r="BJ8" s="507"/>
      <c r="BK8" s="507"/>
      <c r="BL8" s="507"/>
      <c r="BM8" s="507"/>
      <c r="BN8" s="507"/>
      <c r="BO8" s="507"/>
      <c r="BP8" s="507"/>
      <c r="BQ8" s="507"/>
      <c r="BR8" s="507"/>
      <c r="BS8" s="507"/>
      <c r="BT8" s="507"/>
      <c r="BU8" s="507"/>
      <c r="BV8" s="507"/>
      <c r="BW8" s="507"/>
      <c r="BX8" s="507"/>
      <c r="BY8" s="507"/>
      <c r="BZ8" s="507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507"/>
    </row>
    <row r="9" spans="2:89" s="160" customFormat="1" ht="11.25">
      <c r="B9" s="515"/>
      <c r="C9" s="515"/>
      <c r="D9" s="520"/>
      <c r="E9" s="521"/>
      <c r="F9" s="521"/>
      <c r="G9" s="521"/>
      <c r="H9" s="521"/>
      <c r="I9" s="521"/>
      <c r="J9" s="522"/>
      <c r="K9" s="525"/>
      <c r="L9" s="526"/>
      <c r="M9" s="526"/>
      <c r="N9" s="526"/>
      <c r="O9" s="526"/>
      <c r="P9" s="526"/>
      <c r="Q9" s="526"/>
      <c r="R9" s="527" t="s">
        <v>306</v>
      </c>
      <c r="S9" s="528"/>
      <c r="T9" s="528"/>
      <c r="U9" s="528"/>
      <c r="V9" s="529"/>
      <c r="W9" s="527" t="s">
        <v>307</v>
      </c>
      <c r="X9" s="528"/>
      <c r="Y9" s="528"/>
      <c r="Z9" s="528"/>
      <c r="AA9" s="529"/>
      <c r="AB9" s="527" t="s">
        <v>308</v>
      </c>
      <c r="AC9" s="528"/>
      <c r="AD9" s="528"/>
      <c r="AE9" s="528"/>
      <c r="AF9" s="529"/>
      <c r="AG9" s="527" t="s">
        <v>309</v>
      </c>
      <c r="AH9" s="528"/>
      <c r="AI9" s="528"/>
      <c r="AJ9" s="528"/>
      <c r="AK9" s="529"/>
      <c r="AL9" s="506" t="s">
        <v>310</v>
      </c>
      <c r="AM9" s="507"/>
      <c r="AN9" s="507"/>
      <c r="AO9" s="507"/>
      <c r="AP9" s="508"/>
      <c r="AQ9" s="506" t="s">
        <v>311</v>
      </c>
      <c r="AR9" s="507"/>
      <c r="AS9" s="507"/>
      <c r="AT9" s="507"/>
      <c r="AU9" s="508"/>
      <c r="AV9" s="506" t="s">
        <v>312</v>
      </c>
      <c r="AW9" s="507"/>
      <c r="AX9" s="507"/>
      <c r="AY9" s="507"/>
      <c r="AZ9" s="508"/>
      <c r="BA9" s="509" t="s">
        <v>313</v>
      </c>
      <c r="BB9" s="510"/>
      <c r="BC9" s="510"/>
      <c r="BD9" s="510"/>
      <c r="BE9" s="511"/>
      <c r="BF9" s="530" t="s">
        <v>314</v>
      </c>
      <c r="BG9" s="532" t="s">
        <v>315</v>
      </c>
      <c r="BH9" s="527" t="s">
        <v>306</v>
      </c>
      <c r="BI9" s="528"/>
      <c r="BJ9" s="529"/>
      <c r="BK9" s="527" t="s">
        <v>316</v>
      </c>
      <c r="BL9" s="528"/>
      <c r="BM9" s="529"/>
      <c r="BN9" s="527" t="s">
        <v>317</v>
      </c>
      <c r="BO9" s="528"/>
      <c r="BP9" s="529"/>
      <c r="BQ9" s="527" t="s">
        <v>318</v>
      </c>
      <c r="BR9" s="528"/>
      <c r="BS9" s="529"/>
      <c r="BT9" s="527" t="s">
        <v>319</v>
      </c>
      <c r="BU9" s="528"/>
      <c r="BV9" s="529"/>
      <c r="BW9" s="527" t="s">
        <v>320</v>
      </c>
      <c r="BX9" s="528"/>
      <c r="BY9" s="529"/>
      <c r="BZ9" s="527" t="s">
        <v>571</v>
      </c>
      <c r="CA9" s="528"/>
      <c r="CB9" s="529"/>
      <c r="CC9" s="527" t="s">
        <v>572</v>
      </c>
      <c r="CD9" s="528"/>
      <c r="CE9" s="529"/>
      <c r="CF9" s="527" t="s">
        <v>321</v>
      </c>
      <c r="CG9" s="528"/>
      <c r="CH9" s="529"/>
      <c r="CI9" s="527" t="s">
        <v>313</v>
      </c>
      <c r="CJ9" s="528"/>
      <c r="CK9" s="529"/>
    </row>
    <row r="10" spans="2:89" s="160" customFormat="1" ht="86.25">
      <c r="B10" s="516"/>
      <c r="C10" s="516"/>
      <c r="D10" s="169" t="s">
        <v>322</v>
      </c>
      <c r="E10" s="169" t="s">
        <v>323</v>
      </c>
      <c r="F10" s="169" t="s">
        <v>324</v>
      </c>
      <c r="G10" s="170" t="s">
        <v>325</v>
      </c>
      <c r="H10" s="170" t="s">
        <v>326</v>
      </c>
      <c r="I10" s="169" t="s">
        <v>327</v>
      </c>
      <c r="J10" s="170" t="s">
        <v>328</v>
      </c>
      <c r="K10" s="169" t="s">
        <v>322</v>
      </c>
      <c r="L10" s="169" t="s">
        <v>323</v>
      </c>
      <c r="M10" s="169" t="s">
        <v>324</v>
      </c>
      <c r="N10" s="170" t="s">
        <v>325</v>
      </c>
      <c r="O10" s="170" t="s">
        <v>326</v>
      </c>
      <c r="P10" s="169" t="s">
        <v>327</v>
      </c>
      <c r="Q10" s="170" t="s">
        <v>328</v>
      </c>
      <c r="R10" s="169" t="s">
        <v>329</v>
      </c>
      <c r="S10" s="169" t="s">
        <v>330</v>
      </c>
      <c r="T10" s="169" t="s">
        <v>331</v>
      </c>
      <c r="U10" s="169" t="s">
        <v>327</v>
      </c>
      <c r="V10" s="169" t="s">
        <v>328</v>
      </c>
      <c r="W10" s="169" t="s">
        <v>329</v>
      </c>
      <c r="X10" s="169" t="s">
        <v>332</v>
      </c>
      <c r="Y10" s="169" t="s">
        <v>331</v>
      </c>
      <c r="Z10" s="169" t="s">
        <v>327</v>
      </c>
      <c r="AA10" s="169" t="s">
        <v>328</v>
      </c>
      <c r="AB10" s="169" t="s">
        <v>329</v>
      </c>
      <c r="AC10" s="169" t="s">
        <v>332</v>
      </c>
      <c r="AD10" s="169" t="s">
        <v>331</v>
      </c>
      <c r="AE10" s="169" t="s">
        <v>327</v>
      </c>
      <c r="AF10" s="169" t="s">
        <v>328</v>
      </c>
      <c r="AG10" s="169" t="s">
        <v>329</v>
      </c>
      <c r="AH10" s="169" t="s">
        <v>333</v>
      </c>
      <c r="AI10" s="169" t="s">
        <v>331</v>
      </c>
      <c r="AJ10" s="169" t="s">
        <v>327</v>
      </c>
      <c r="AK10" s="169" t="s">
        <v>328</v>
      </c>
      <c r="AL10" s="169" t="s">
        <v>329</v>
      </c>
      <c r="AM10" s="169" t="s">
        <v>333</v>
      </c>
      <c r="AN10" s="169" t="s">
        <v>331</v>
      </c>
      <c r="AO10" s="169" t="s">
        <v>327</v>
      </c>
      <c r="AP10" s="169" t="s">
        <v>328</v>
      </c>
      <c r="AQ10" s="169" t="s">
        <v>329</v>
      </c>
      <c r="AR10" s="169" t="s">
        <v>334</v>
      </c>
      <c r="AS10" s="169" t="s">
        <v>331</v>
      </c>
      <c r="AT10" s="169" t="s">
        <v>327</v>
      </c>
      <c r="AU10" s="169" t="s">
        <v>328</v>
      </c>
      <c r="AV10" s="169" t="s">
        <v>329</v>
      </c>
      <c r="AW10" s="169" t="s">
        <v>333</v>
      </c>
      <c r="AX10" s="169" t="s">
        <v>331</v>
      </c>
      <c r="AY10" s="169" t="s">
        <v>327</v>
      </c>
      <c r="AZ10" s="169" t="s">
        <v>328</v>
      </c>
      <c r="BA10" s="169" t="s">
        <v>329</v>
      </c>
      <c r="BB10" s="169" t="s">
        <v>333</v>
      </c>
      <c r="BC10" s="169" t="s">
        <v>331</v>
      </c>
      <c r="BD10" s="169" t="s">
        <v>327</v>
      </c>
      <c r="BE10" s="169" t="s">
        <v>328</v>
      </c>
      <c r="BF10" s="531"/>
      <c r="BG10" s="533"/>
      <c r="BH10" s="169" t="s">
        <v>329</v>
      </c>
      <c r="BI10" s="169" t="s">
        <v>327</v>
      </c>
      <c r="BJ10" s="169" t="s">
        <v>328</v>
      </c>
      <c r="BK10" s="169" t="s">
        <v>329</v>
      </c>
      <c r="BL10" s="169" t="s">
        <v>327</v>
      </c>
      <c r="BM10" s="169" t="s">
        <v>328</v>
      </c>
      <c r="BN10" s="169" t="s">
        <v>329</v>
      </c>
      <c r="BO10" s="169" t="s">
        <v>327</v>
      </c>
      <c r="BP10" s="169" t="s">
        <v>328</v>
      </c>
      <c r="BQ10" s="169" t="s">
        <v>329</v>
      </c>
      <c r="BR10" s="169" t="s">
        <v>327</v>
      </c>
      <c r="BS10" s="169" t="s">
        <v>328</v>
      </c>
      <c r="BT10" s="169" t="s">
        <v>329</v>
      </c>
      <c r="BU10" s="169" t="s">
        <v>327</v>
      </c>
      <c r="BV10" s="169" t="s">
        <v>328</v>
      </c>
      <c r="BW10" s="169" t="s">
        <v>329</v>
      </c>
      <c r="BX10" s="169" t="s">
        <v>327</v>
      </c>
      <c r="BY10" s="169" t="s">
        <v>328</v>
      </c>
      <c r="BZ10" s="169" t="s">
        <v>329</v>
      </c>
      <c r="CA10" s="169" t="s">
        <v>327</v>
      </c>
      <c r="CB10" s="169" t="s">
        <v>328</v>
      </c>
      <c r="CC10" s="169" t="s">
        <v>329</v>
      </c>
      <c r="CD10" s="169" t="s">
        <v>327</v>
      </c>
      <c r="CE10" s="169" t="s">
        <v>328</v>
      </c>
      <c r="CF10" s="169" t="s">
        <v>329</v>
      </c>
      <c r="CG10" s="169" t="s">
        <v>327</v>
      </c>
      <c r="CH10" s="169" t="s">
        <v>328</v>
      </c>
      <c r="CI10" s="169" t="s">
        <v>329</v>
      </c>
      <c r="CJ10" s="169" t="s">
        <v>327</v>
      </c>
      <c r="CK10" s="169" t="s">
        <v>328</v>
      </c>
    </row>
    <row r="11" spans="2:89" s="160" customFormat="1" ht="25.5">
      <c r="B11" s="171"/>
      <c r="C11" s="11" t="s">
        <v>56</v>
      </c>
      <c r="D11" s="11">
        <v>0</v>
      </c>
      <c r="E11" s="169"/>
      <c r="F11" s="11">
        <v>0</v>
      </c>
      <c r="G11" s="170"/>
      <c r="H11" s="170"/>
      <c r="I11" s="169"/>
      <c r="J11" s="11"/>
      <c r="K11" s="171">
        <f>R11+W11+AG11+AL11+AQ11</f>
        <v>0.96</v>
      </c>
      <c r="L11" s="173">
        <f>S11+X11+AH11+AM11</f>
        <v>0</v>
      </c>
      <c r="M11" s="173">
        <f>T11+Y11+AI11+AN11+AS11</f>
        <v>1.3599999999999999</v>
      </c>
      <c r="N11" s="170"/>
      <c r="O11" s="170"/>
      <c r="P11" s="169"/>
      <c r="Q11" s="398">
        <f>V11+AA11+AK11+AP11+AU11</f>
        <v>6.1</v>
      </c>
      <c r="R11" s="382">
        <v>0.1</v>
      </c>
      <c r="S11" s="169"/>
      <c r="T11" s="382">
        <v>0.5</v>
      </c>
      <c r="U11" s="169"/>
      <c r="V11" s="382">
        <v>0.5</v>
      </c>
      <c r="W11" s="382">
        <v>0.1</v>
      </c>
      <c r="X11" s="169"/>
      <c r="Y11" s="382">
        <f>W11-X11</f>
        <v>0.1</v>
      </c>
      <c r="Z11" s="171"/>
      <c r="AA11" s="171">
        <v>0.9</v>
      </c>
      <c r="AB11" s="171"/>
      <c r="AC11" s="171"/>
      <c r="AD11" s="171"/>
      <c r="AE11" s="171"/>
      <c r="AF11" s="171"/>
      <c r="AG11" s="171">
        <v>0.06</v>
      </c>
      <c r="AH11" s="393"/>
      <c r="AI11" s="393">
        <v>0.06</v>
      </c>
      <c r="AJ11" s="171"/>
      <c r="AK11" s="394">
        <v>2.7</v>
      </c>
      <c r="AL11" s="382">
        <v>0.7</v>
      </c>
      <c r="AM11" s="171"/>
      <c r="AN11" s="382">
        <v>0.7</v>
      </c>
      <c r="AO11" s="171"/>
      <c r="AP11" s="382">
        <v>2</v>
      </c>
      <c r="AQ11" s="382"/>
      <c r="AR11" s="171"/>
      <c r="AS11" s="382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397">
        <f>BH11+BK11+BN11+BT11+BW11+BZ11+CC11+CF11+CI11</f>
        <v>0.75000000000000011</v>
      </c>
      <c r="BG11" s="173">
        <f>BJ11+BM11+BP11+BV11+BY11+CB11+CE11+CH11+CK11</f>
        <v>40.099999999999994</v>
      </c>
      <c r="BH11" s="396">
        <v>0.03</v>
      </c>
      <c r="BI11" s="171"/>
      <c r="BJ11" s="171">
        <v>1.4</v>
      </c>
      <c r="BK11" s="393">
        <v>0.12</v>
      </c>
      <c r="BL11" s="171"/>
      <c r="BM11" s="393">
        <v>19.5</v>
      </c>
      <c r="BN11" s="393">
        <v>0.21</v>
      </c>
      <c r="BO11" s="171"/>
      <c r="BP11" s="171">
        <v>7.4</v>
      </c>
      <c r="BQ11" s="171"/>
      <c r="BR11" s="171"/>
      <c r="BS11" s="171"/>
      <c r="BT11" s="171">
        <v>0.03</v>
      </c>
      <c r="BU11" s="171"/>
      <c r="BV11" s="171">
        <v>2.2000000000000002</v>
      </c>
      <c r="BW11" s="171">
        <v>0.03</v>
      </c>
      <c r="BX11" s="171"/>
      <c r="BY11" s="171">
        <v>1.6</v>
      </c>
      <c r="BZ11" s="382"/>
      <c r="CA11" s="171"/>
      <c r="CB11" s="171"/>
      <c r="CC11" s="171">
        <v>0.15</v>
      </c>
      <c r="CD11" s="171"/>
      <c r="CE11" s="171">
        <v>1.5</v>
      </c>
      <c r="CF11" s="171">
        <v>0.06</v>
      </c>
      <c r="CG11" s="171"/>
      <c r="CH11" s="171">
        <v>5.5</v>
      </c>
      <c r="CI11" s="171">
        <v>0.12</v>
      </c>
      <c r="CJ11" s="169"/>
      <c r="CK11" s="171">
        <v>1</v>
      </c>
    </row>
    <row r="12" spans="2:89" s="160" customFormat="1" ht="25.5">
      <c r="B12" s="171"/>
      <c r="C12" s="11" t="s">
        <v>55</v>
      </c>
      <c r="D12" s="11">
        <v>0</v>
      </c>
      <c r="E12" s="169"/>
      <c r="F12" s="11">
        <v>0</v>
      </c>
      <c r="G12" s="170"/>
      <c r="H12" s="170"/>
      <c r="I12" s="169"/>
      <c r="J12" s="11"/>
      <c r="K12" s="171">
        <f t="shared" ref="K12:K14" si="0">R12+W12+AG12+AL12+AQ12</f>
        <v>0</v>
      </c>
      <c r="L12" s="173">
        <f t="shared" ref="L12:L14" si="1">S12+X12+AH12+AM12</f>
        <v>0</v>
      </c>
      <c r="M12" s="173">
        <f t="shared" ref="M12:M14" si="2">T12+Y12+AI12+AN12+AS12</f>
        <v>0</v>
      </c>
      <c r="N12" s="170"/>
      <c r="O12" s="170"/>
      <c r="P12" s="169"/>
      <c r="Q12" s="398">
        <f t="shared" ref="Q12:Q14" si="3">V12+AA12+AK12+AP12+AU12</f>
        <v>0</v>
      </c>
      <c r="R12" s="391"/>
      <c r="S12" s="169"/>
      <c r="T12" s="391"/>
      <c r="U12" s="169"/>
      <c r="V12" s="391"/>
      <c r="W12" s="391"/>
      <c r="X12" s="169"/>
      <c r="Y12" s="382">
        <f t="shared" ref="Y12:Y19" si="4">W12-X12</f>
        <v>0</v>
      </c>
      <c r="Z12" s="171"/>
      <c r="AA12" s="171"/>
      <c r="AB12" s="171"/>
      <c r="AC12" s="171"/>
      <c r="AD12" s="171"/>
      <c r="AE12" s="171"/>
      <c r="AF12" s="171"/>
      <c r="AG12" s="171"/>
      <c r="AH12" s="391"/>
      <c r="AI12" s="391"/>
      <c r="AJ12" s="171"/>
      <c r="AK12" s="391"/>
      <c r="AL12" s="391"/>
      <c r="AM12" s="171"/>
      <c r="AN12" s="391"/>
      <c r="AO12" s="171"/>
      <c r="AP12" s="391"/>
      <c r="AQ12" s="391"/>
      <c r="AR12" s="171"/>
      <c r="AS12" s="39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397">
        <f t="shared" ref="BF12:BF14" si="5">BH12+BK12+BN12+BT12+BW12+BZ12+CC12+CF12+CI12</f>
        <v>1.8</v>
      </c>
      <c r="BG12" s="173">
        <f t="shared" ref="BG12:BG14" si="6">BJ12+BM12+BP12+BV12+BY12+CB12+CE12+CH12+CK12</f>
        <v>45</v>
      </c>
      <c r="BH12" s="171"/>
      <c r="BI12" s="171"/>
      <c r="BJ12" s="171"/>
      <c r="BK12" s="395">
        <v>1.8</v>
      </c>
      <c r="BL12" s="171"/>
      <c r="BM12" s="395">
        <v>45</v>
      </c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391"/>
      <c r="CA12" s="171"/>
      <c r="CB12" s="171"/>
      <c r="CC12" s="171"/>
      <c r="CD12" s="171"/>
      <c r="CE12" s="171"/>
      <c r="CF12" s="171"/>
      <c r="CG12" s="171"/>
      <c r="CH12" s="171"/>
      <c r="CI12" s="171"/>
      <c r="CJ12" s="169"/>
      <c r="CK12" s="171"/>
    </row>
    <row r="13" spans="2:89" s="160" customFormat="1" ht="25.5">
      <c r="B13" s="171"/>
      <c r="C13" s="11" t="s">
        <v>568</v>
      </c>
      <c r="D13" s="11">
        <v>0</v>
      </c>
      <c r="E13" s="169"/>
      <c r="F13" s="11">
        <v>0</v>
      </c>
      <c r="G13" s="170"/>
      <c r="H13" s="170"/>
      <c r="I13" s="169"/>
      <c r="J13" s="11"/>
      <c r="K13" s="171">
        <f t="shared" si="0"/>
        <v>0.8</v>
      </c>
      <c r="L13" s="171">
        <f t="shared" si="1"/>
        <v>0</v>
      </c>
      <c r="M13" s="171">
        <f t="shared" si="2"/>
        <v>0.8</v>
      </c>
      <c r="N13" s="170"/>
      <c r="O13" s="170"/>
      <c r="P13" s="169"/>
      <c r="Q13" s="172">
        <f t="shared" si="3"/>
        <v>4.8</v>
      </c>
      <c r="R13" s="382"/>
      <c r="S13" s="169"/>
      <c r="T13" s="382"/>
      <c r="U13" s="169"/>
      <c r="V13" s="382"/>
      <c r="W13" s="382"/>
      <c r="X13" s="169"/>
      <c r="Y13" s="382">
        <f t="shared" ref="Y13" si="7">W13-X13</f>
        <v>0</v>
      </c>
      <c r="Z13" s="171"/>
      <c r="AA13" s="171"/>
      <c r="AB13" s="171"/>
      <c r="AC13" s="171"/>
      <c r="AD13" s="171"/>
      <c r="AE13" s="171"/>
      <c r="AF13" s="171"/>
      <c r="AG13" s="171"/>
      <c r="AH13" s="382"/>
      <c r="AI13" s="171"/>
      <c r="AJ13" s="171"/>
      <c r="AK13" s="171"/>
      <c r="AL13" s="382">
        <v>0.4</v>
      </c>
      <c r="AM13" s="171"/>
      <c r="AN13" s="382">
        <v>0.4</v>
      </c>
      <c r="AO13" s="171"/>
      <c r="AP13" s="382">
        <v>4.3</v>
      </c>
      <c r="AQ13" s="382">
        <v>0.4</v>
      </c>
      <c r="AR13" s="171"/>
      <c r="AS13" s="382">
        <v>0.4</v>
      </c>
      <c r="AT13" s="171"/>
      <c r="AU13" s="171">
        <v>0.5</v>
      </c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2">
        <f t="shared" si="5"/>
        <v>0</v>
      </c>
      <c r="BG13" s="171">
        <f t="shared" si="6"/>
        <v>0</v>
      </c>
      <c r="BH13" s="171"/>
      <c r="BI13" s="171"/>
      <c r="BJ13" s="171"/>
      <c r="BK13" s="382"/>
      <c r="BL13" s="171"/>
      <c r="BM13" s="382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382"/>
      <c r="CA13" s="171"/>
      <c r="CB13" s="171"/>
      <c r="CC13" s="171"/>
      <c r="CD13" s="171"/>
      <c r="CE13" s="171"/>
      <c r="CF13" s="171"/>
      <c r="CG13" s="171"/>
      <c r="CH13" s="171"/>
      <c r="CI13" s="171"/>
      <c r="CJ13" s="169"/>
      <c r="CK13" s="171"/>
    </row>
    <row r="14" spans="2:89" s="160" customFormat="1" ht="25.5">
      <c r="B14" s="171"/>
      <c r="C14" s="11" t="s">
        <v>563</v>
      </c>
      <c r="D14" s="11">
        <v>0.1</v>
      </c>
      <c r="E14" s="169"/>
      <c r="F14" s="11">
        <v>0.1</v>
      </c>
      <c r="G14" s="170"/>
      <c r="H14" s="170"/>
      <c r="I14" s="169"/>
      <c r="J14" s="11">
        <v>0.5</v>
      </c>
      <c r="K14" s="171">
        <f t="shared" si="0"/>
        <v>0.5</v>
      </c>
      <c r="L14" s="173">
        <f t="shared" si="1"/>
        <v>0</v>
      </c>
      <c r="M14" s="173">
        <f t="shared" si="2"/>
        <v>0.5</v>
      </c>
      <c r="N14" s="170"/>
      <c r="O14" s="170"/>
      <c r="P14" s="169"/>
      <c r="Q14" s="398">
        <f t="shared" si="3"/>
        <v>0.4</v>
      </c>
      <c r="R14" s="391"/>
      <c r="S14" s="169"/>
      <c r="T14" s="391"/>
      <c r="U14" s="169"/>
      <c r="V14" s="391"/>
      <c r="W14" s="391"/>
      <c r="X14" s="169"/>
      <c r="Y14" s="382">
        <f t="shared" si="4"/>
        <v>0</v>
      </c>
      <c r="Z14" s="171"/>
      <c r="AA14" s="171"/>
      <c r="AB14" s="171"/>
      <c r="AC14" s="171"/>
      <c r="AD14" s="171"/>
      <c r="AE14" s="171"/>
      <c r="AF14" s="171"/>
      <c r="AG14" s="171">
        <v>0.25</v>
      </c>
      <c r="AH14" s="391"/>
      <c r="AI14" s="391">
        <v>0.25</v>
      </c>
      <c r="AJ14" s="171"/>
      <c r="AK14" s="395">
        <v>0.3</v>
      </c>
      <c r="AL14" s="391">
        <v>0.25</v>
      </c>
      <c r="AM14" s="171"/>
      <c r="AN14" s="391">
        <v>0.25</v>
      </c>
      <c r="AO14" s="171"/>
      <c r="AP14" s="391">
        <v>0.1</v>
      </c>
      <c r="AQ14" s="391"/>
      <c r="AR14" s="171"/>
      <c r="AS14" s="39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397">
        <f t="shared" si="5"/>
        <v>0.1</v>
      </c>
      <c r="BG14" s="173">
        <f t="shared" si="6"/>
        <v>0.2</v>
      </c>
      <c r="BH14" s="171"/>
      <c r="BI14" s="171"/>
      <c r="BJ14" s="171"/>
      <c r="BK14" s="395"/>
      <c r="BL14" s="171"/>
      <c r="BM14" s="395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391">
        <v>0.1</v>
      </c>
      <c r="CA14" s="171"/>
      <c r="CB14" s="171">
        <v>0.2</v>
      </c>
      <c r="CC14" s="171"/>
      <c r="CD14" s="171"/>
      <c r="CE14" s="171"/>
      <c r="CF14" s="171"/>
      <c r="CG14" s="171"/>
      <c r="CH14" s="171"/>
      <c r="CI14" s="171"/>
      <c r="CJ14" s="169"/>
      <c r="CK14" s="171"/>
    </row>
    <row r="15" spans="2:89" s="160" customFormat="1" ht="12.75">
      <c r="B15" s="527" t="s">
        <v>57</v>
      </c>
      <c r="C15" s="529"/>
      <c r="D15" s="11">
        <f>SUM(D11:D14)</f>
        <v>0.1</v>
      </c>
      <c r="E15" s="11">
        <f t="shared" ref="E15:J15" si="8">SUM(E11:E14)</f>
        <v>0</v>
      </c>
      <c r="F15" s="11">
        <f t="shared" si="8"/>
        <v>0.1</v>
      </c>
      <c r="G15" s="11">
        <f t="shared" si="8"/>
        <v>0</v>
      </c>
      <c r="H15" s="11">
        <f t="shared" si="8"/>
        <v>0</v>
      </c>
      <c r="I15" s="11">
        <f t="shared" si="8"/>
        <v>0</v>
      </c>
      <c r="J15" s="11">
        <f t="shared" si="8"/>
        <v>0.5</v>
      </c>
      <c r="K15" s="11">
        <f>SUM(K11:K14)</f>
        <v>2.2599999999999998</v>
      </c>
      <c r="L15" s="11">
        <f t="shared" ref="L15:AU15" si="9">SUM(L11:L14)</f>
        <v>0</v>
      </c>
      <c r="M15" s="11">
        <f t="shared" si="9"/>
        <v>2.66</v>
      </c>
      <c r="N15" s="11">
        <f t="shared" si="9"/>
        <v>0</v>
      </c>
      <c r="O15" s="11">
        <f t="shared" si="9"/>
        <v>0</v>
      </c>
      <c r="P15" s="11">
        <f t="shared" si="9"/>
        <v>0</v>
      </c>
      <c r="Q15" s="11">
        <f t="shared" si="9"/>
        <v>11.299999999999999</v>
      </c>
      <c r="R15" s="11">
        <f t="shared" si="9"/>
        <v>0.1</v>
      </c>
      <c r="S15" s="11">
        <f t="shared" si="9"/>
        <v>0</v>
      </c>
      <c r="T15" s="11">
        <f t="shared" si="9"/>
        <v>0.5</v>
      </c>
      <c r="U15" s="11">
        <f t="shared" si="9"/>
        <v>0</v>
      </c>
      <c r="V15" s="11">
        <f t="shared" si="9"/>
        <v>0.5</v>
      </c>
      <c r="W15" s="11">
        <f t="shared" si="9"/>
        <v>0.1</v>
      </c>
      <c r="X15" s="11">
        <f t="shared" si="9"/>
        <v>0</v>
      </c>
      <c r="Y15" s="11">
        <f t="shared" si="9"/>
        <v>0.1</v>
      </c>
      <c r="Z15" s="11">
        <f t="shared" si="9"/>
        <v>0</v>
      </c>
      <c r="AA15" s="11">
        <f t="shared" si="9"/>
        <v>0.9</v>
      </c>
      <c r="AB15" s="11">
        <f t="shared" si="9"/>
        <v>0</v>
      </c>
      <c r="AC15" s="11">
        <f t="shared" si="9"/>
        <v>0</v>
      </c>
      <c r="AD15" s="11">
        <f t="shared" si="9"/>
        <v>0</v>
      </c>
      <c r="AE15" s="11">
        <f t="shared" si="9"/>
        <v>0</v>
      </c>
      <c r="AF15" s="11">
        <f t="shared" si="9"/>
        <v>0</v>
      </c>
      <c r="AG15" s="11">
        <f t="shared" si="9"/>
        <v>0.31</v>
      </c>
      <c r="AH15" s="11">
        <f t="shared" si="9"/>
        <v>0</v>
      </c>
      <c r="AI15" s="11">
        <f t="shared" si="9"/>
        <v>0.31</v>
      </c>
      <c r="AJ15" s="11">
        <f t="shared" si="9"/>
        <v>0</v>
      </c>
      <c r="AK15" s="11">
        <f t="shared" si="9"/>
        <v>3</v>
      </c>
      <c r="AL15" s="11">
        <f t="shared" si="9"/>
        <v>1.35</v>
      </c>
      <c r="AM15" s="11">
        <f t="shared" si="9"/>
        <v>0</v>
      </c>
      <c r="AN15" s="11">
        <f t="shared" si="9"/>
        <v>1.35</v>
      </c>
      <c r="AO15" s="11">
        <f t="shared" si="9"/>
        <v>0</v>
      </c>
      <c r="AP15" s="11">
        <f t="shared" si="9"/>
        <v>6.3999999999999995</v>
      </c>
      <c r="AQ15" s="11">
        <f t="shared" si="9"/>
        <v>0.4</v>
      </c>
      <c r="AR15" s="11">
        <f t="shared" si="9"/>
        <v>0</v>
      </c>
      <c r="AS15" s="11">
        <f t="shared" si="9"/>
        <v>0.4</v>
      </c>
      <c r="AT15" s="11">
        <f t="shared" si="9"/>
        <v>0</v>
      </c>
      <c r="AU15" s="11">
        <f t="shared" si="9"/>
        <v>0.5</v>
      </c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397">
        <f>SUM(BF11:BF14)</f>
        <v>2.6500000000000004</v>
      </c>
      <c r="BG15" s="397">
        <f>SUM(BG11:BG14)</f>
        <v>85.3</v>
      </c>
      <c r="BH15" s="173">
        <f>SUM(BH11:BH14)</f>
        <v>0.03</v>
      </c>
      <c r="BI15" s="173">
        <f t="shared" ref="BI15:CK15" si="10">SUM(BI11:BI14)</f>
        <v>0</v>
      </c>
      <c r="BJ15" s="173">
        <f t="shared" si="10"/>
        <v>1.4</v>
      </c>
      <c r="BK15" s="173">
        <f t="shared" si="10"/>
        <v>1.92</v>
      </c>
      <c r="BL15" s="173">
        <f t="shared" si="10"/>
        <v>0</v>
      </c>
      <c r="BM15" s="173">
        <f t="shared" si="10"/>
        <v>64.5</v>
      </c>
      <c r="BN15" s="173">
        <f t="shared" si="10"/>
        <v>0.21</v>
      </c>
      <c r="BO15" s="173">
        <f t="shared" si="10"/>
        <v>0</v>
      </c>
      <c r="BP15" s="173">
        <f t="shared" si="10"/>
        <v>7.4</v>
      </c>
      <c r="BQ15" s="173">
        <f t="shared" si="10"/>
        <v>0</v>
      </c>
      <c r="BR15" s="173">
        <f t="shared" si="10"/>
        <v>0</v>
      </c>
      <c r="BS15" s="173">
        <f t="shared" si="10"/>
        <v>0</v>
      </c>
      <c r="BT15" s="173">
        <f t="shared" si="10"/>
        <v>0.03</v>
      </c>
      <c r="BU15" s="173">
        <f t="shared" si="10"/>
        <v>0</v>
      </c>
      <c r="BV15" s="173">
        <f t="shared" si="10"/>
        <v>2.2000000000000002</v>
      </c>
      <c r="BW15" s="173">
        <f t="shared" si="10"/>
        <v>0.03</v>
      </c>
      <c r="BX15" s="173">
        <f t="shared" si="10"/>
        <v>0</v>
      </c>
      <c r="BY15" s="173">
        <f t="shared" si="10"/>
        <v>1.6</v>
      </c>
      <c r="BZ15" s="173">
        <f t="shared" si="10"/>
        <v>0.1</v>
      </c>
      <c r="CA15" s="173">
        <f t="shared" si="10"/>
        <v>0</v>
      </c>
      <c r="CB15" s="173">
        <f t="shared" si="10"/>
        <v>0.2</v>
      </c>
      <c r="CC15" s="173">
        <f t="shared" si="10"/>
        <v>0.15</v>
      </c>
      <c r="CD15" s="173">
        <f t="shared" si="10"/>
        <v>0</v>
      </c>
      <c r="CE15" s="173">
        <f t="shared" si="10"/>
        <v>1.5</v>
      </c>
      <c r="CF15" s="173">
        <f t="shared" si="10"/>
        <v>0.06</v>
      </c>
      <c r="CG15" s="173">
        <f t="shared" si="10"/>
        <v>0</v>
      </c>
      <c r="CH15" s="173">
        <f t="shared" si="10"/>
        <v>5.5</v>
      </c>
      <c r="CI15" s="173">
        <f t="shared" si="10"/>
        <v>0.12</v>
      </c>
      <c r="CJ15" s="173">
        <f t="shared" si="10"/>
        <v>0</v>
      </c>
      <c r="CK15" s="173">
        <f t="shared" si="10"/>
        <v>1</v>
      </c>
    </row>
    <row r="16" spans="2:89" s="160" customFormat="1" ht="25.5">
      <c r="B16" s="171"/>
      <c r="C16" s="11" t="s">
        <v>567</v>
      </c>
      <c r="D16" s="11">
        <v>0</v>
      </c>
      <c r="E16" s="169"/>
      <c r="F16" s="11">
        <v>0</v>
      </c>
      <c r="G16" s="170"/>
      <c r="H16" s="170"/>
      <c r="I16" s="169"/>
      <c r="J16" s="11"/>
      <c r="K16" s="171">
        <f>R16+W16+AG16+AL16+AQ16</f>
        <v>0</v>
      </c>
      <c r="L16" s="171">
        <f>S16+X16+AH16+AM16</f>
        <v>0</v>
      </c>
      <c r="M16" s="171">
        <f>T16+Y16+AI16+AN16+AS16</f>
        <v>0</v>
      </c>
      <c r="N16" s="170"/>
      <c r="O16" s="170"/>
      <c r="P16" s="169"/>
      <c r="Q16" s="172">
        <f>V16+AA16+AK16+AP16+AU16</f>
        <v>0</v>
      </c>
      <c r="R16" s="382"/>
      <c r="S16" s="169"/>
      <c r="T16" s="382"/>
      <c r="U16" s="169"/>
      <c r="V16" s="382"/>
      <c r="W16" s="382"/>
      <c r="X16" s="169"/>
      <c r="Y16" s="382">
        <f t="shared" si="4"/>
        <v>0</v>
      </c>
      <c r="Z16" s="171"/>
      <c r="AA16" s="171"/>
      <c r="AB16" s="171"/>
      <c r="AC16" s="171"/>
      <c r="AD16" s="171"/>
      <c r="AE16" s="171"/>
      <c r="AF16" s="171"/>
      <c r="AG16" s="171"/>
      <c r="AH16" s="382"/>
      <c r="AI16" s="171"/>
      <c r="AJ16" s="171"/>
      <c r="AK16" s="382"/>
      <c r="AL16" s="382"/>
      <c r="AM16" s="171"/>
      <c r="AN16" s="382"/>
      <c r="AO16" s="171"/>
      <c r="AP16" s="382"/>
      <c r="AQ16" s="382"/>
      <c r="AR16" s="171"/>
      <c r="AS16" s="382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2">
        <f>BH16+BK16+BN16+BT16+BW16+BZ16+CC16+CF16+CI16</f>
        <v>1</v>
      </c>
      <c r="BG16" s="171">
        <f>BJ16+BM16+BP16+BV16+BY16+CB16+CE16+CH16+CK16</f>
        <v>4</v>
      </c>
      <c r="BH16" s="171"/>
      <c r="BI16" s="171"/>
      <c r="BJ16" s="171"/>
      <c r="BK16" s="382"/>
      <c r="BL16" s="171"/>
      <c r="BM16" s="382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382">
        <v>1</v>
      </c>
      <c r="CA16" s="171"/>
      <c r="CB16" s="171">
        <v>4</v>
      </c>
      <c r="CC16" s="171"/>
      <c r="CD16" s="171"/>
      <c r="CE16" s="171"/>
      <c r="CF16" s="171"/>
      <c r="CG16" s="171"/>
      <c r="CH16" s="171"/>
      <c r="CI16" s="171"/>
      <c r="CJ16" s="169"/>
      <c r="CK16" s="171"/>
    </row>
    <row r="17" spans="2:89" s="160" customFormat="1" ht="25.5">
      <c r="B17" s="171"/>
      <c r="C17" s="11" t="s">
        <v>553</v>
      </c>
      <c r="D17" s="11">
        <v>3</v>
      </c>
      <c r="E17" s="169"/>
      <c r="F17" s="11">
        <v>3</v>
      </c>
      <c r="G17" s="170"/>
      <c r="H17" s="170"/>
      <c r="I17" s="169"/>
      <c r="J17" s="11">
        <v>30</v>
      </c>
      <c r="K17" s="171">
        <f t="shared" ref="K17:K19" si="11">R17+W17+AG17+AL17+AQ17</f>
        <v>0</v>
      </c>
      <c r="L17" s="171">
        <f t="shared" ref="L17:L19" si="12">S17+X17+AH17+AM17</f>
        <v>0</v>
      </c>
      <c r="M17" s="171">
        <f t="shared" ref="M17:M19" si="13">T17+Y17+AI17+AN17+AS17</f>
        <v>0</v>
      </c>
      <c r="N17" s="170"/>
      <c r="O17" s="170"/>
      <c r="P17" s="169"/>
      <c r="Q17" s="172">
        <f t="shared" ref="Q17:Q19" si="14">V17+AA17+AK17+AP17+AU17</f>
        <v>0</v>
      </c>
      <c r="R17" s="382"/>
      <c r="S17" s="169"/>
      <c r="T17" s="382"/>
      <c r="U17" s="169"/>
      <c r="V17" s="382"/>
      <c r="W17" s="382"/>
      <c r="X17" s="169"/>
      <c r="Y17" s="382">
        <f t="shared" si="4"/>
        <v>0</v>
      </c>
      <c r="Z17" s="171"/>
      <c r="AA17" s="171"/>
      <c r="AB17" s="171"/>
      <c r="AC17" s="171"/>
      <c r="AD17" s="171"/>
      <c r="AE17" s="171"/>
      <c r="AF17" s="171"/>
      <c r="AG17" s="171"/>
      <c r="AH17" s="382"/>
      <c r="AI17" s="171"/>
      <c r="AJ17" s="171"/>
      <c r="AK17" s="171"/>
      <c r="AL17" s="382"/>
      <c r="AM17" s="171"/>
      <c r="AN17" s="382"/>
      <c r="AO17" s="171"/>
      <c r="AP17" s="382"/>
      <c r="AQ17" s="382"/>
      <c r="AR17" s="171"/>
      <c r="AS17" s="382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2">
        <f t="shared" ref="BF17:BF19" si="15">BH17+BK17+BN17+BT17+BW17+BZ17+CC17+CF17+CI17</f>
        <v>0</v>
      </c>
      <c r="BG17" s="171">
        <f t="shared" ref="BG17:BG19" si="16">BJ17+BM17+BP17+BV17+BY17+CB17+CE17+CH17+CK17</f>
        <v>0</v>
      </c>
      <c r="BH17" s="171"/>
      <c r="BI17" s="171"/>
      <c r="BJ17" s="171"/>
      <c r="BK17" s="382"/>
      <c r="BL17" s="171"/>
      <c r="BM17" s="382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382"/>
      <c r="CA17" s="171"/>
      <c r="CB17" s="171"/>
      <c r="CC17" s="171"/>
      <c r="CD17" s="171"/>
      <c r="CE17" s="171"/>
      <c r="CF17" s="171"/>
      <c r="CG17" s="171"/>
      <c r="CH17" s="171"/>
      <c r="CI17" s="171"/>
      <c r="CJ17" s="169"/>
      <c r="CK17" s="171"/>
    </row>
    <row r="18" spans="2:89" s="160" customFormat="1" ht="12.75">
      <c r="B18" s="171"/>
      <c r="C18" s="11" t="s">
        <v>569</v>
      </c>
      <c r="D18" s="11"/>
      <c r="E18" s="169"/>
      <c r="F18" s="11"/>
      <c r="G18" s="170"/>
      <c r="H18" s="170"/>
      <c r="I18" s="169"/>
      <c r="J18" s="11"/>
      <c r="K18" s="171">
        <f t="shared" si="11"/>
        <v>0</v>
      </c>
      <c r="L18" s="171">
        <f t="shared" si="12"/>
        <v>0</v>
      </c>
      <c r="M18" s="171">
        <f t="shared" si="13"/>
        <v>0</v>
      </c>
      <c r="N18" s="170"/>
      <c r="O18" s="170"/>
      <c r="P18" s="169"/>
      <c r="Q18" s="172">
        <f t="shared" si="14"/>
        <v>0</v>
      </c>
      <c r="R18" s="382"/>
      <c r="S18" s="169"/>
      <c r="T18" s="382"/>
      <c r="U18" s="169"/>
      <c r="V18" s="382"/>
      <c r="W18" s="382"/>
      <c r="X18" s="169"/>
      <c r="Y18" s="382">
        <f t="shared" si="4"/>
        <v>0</v>
      </c>
      <c r="Z18" s="171"/>
      <c r="AA18" s="171"/>
      <c r="AB18" s="171"/>
      <c r="AC18" s="171"/>
      <c r="AD18" s="171"/>
      <c r="AE18" s="171"/>
      <c r="AF18" s="171"/>
      <c r="AG18" s="171"/>
      <c r="AH18" s="382"/>
      <c r="AI18" s="171"/>
      <c r="AJ18" s="171"/>
      <c r="AK18" s="171"/>
      <c r="AL18" s="382"/>
      <c r="AM18" s="171"/>
      <c r="AN18" s="382"/>
      <c r="AO18" s="171"/>
      <c r="AP18" s="382"/>
      <c r="AQ18" s="382"/>
      <c r="AR18" s="171"/>
      <c r="AS18" s="382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2">
        <f t="shared" si="15"/>
        <v>4.8000000000000001E-2</v>
      </c>
      <c r="BG18" s="171">
        <f t="shared" si="16"/>
        <v>0.1</v>
      </c>
      <c r="BH18" s="171"/>
      <c r="BI18" s="171"/>
      <c r="BJ18" s="171"/>
      <c r="BK18" s="382">
        <v>4.8000000000000001E-2</v>
      </c>
      <c r="BL18" s="171"/>
      <c r="BM18" s="382">
        <v>0.1</v>
      </c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382"/>
      <c r="CA18" s="171"/>
      <c r="CB18" s="171"/>
      <c r="CC18" s="171"/>
      <c r="CD18" s="171"/>
      <c r="CE18" s="171"/>
      <c r="CF18" s="171"/>
      <c r="CG18" s="171"/>
      <c r="CH18" s="171"/>
      <c r="CI18" s="171"/>
      <c r="CJ18" s="169"/>
      <c r="CK18" s="171"/>
    </row>
    <row r="19" spans="2:89" s="160" customFormat="1" ht="38.25">
      <c r="B19" s="171"/>
      <c r="C19" s="11" t="s">
        <v>570</v>
      </c>
      <c r="D19" s="11">
        <v>0.1</v>
      </c>
      <c r="E19" s="169"/>
      <c r="F19" s="11">
        <v>0.1</v>
      </c>
      <c r="G19" s="170"/>
      <c r="H19" s="170"/>
      <c r="I19" s="169"/>
      <c r="J19" s="11">
        <v>0.5</v>
      </c>
      <c r="K19" s="171">
        <f t="shared" si="11"/>
        <v>0.3</v>
      </c>
      <c r="L19" s="171">
        <f t="shared" si="12"/>
        <v>0.05</v>
      </c>
      <c r="M19" s="171">
        <f t="shared" si="13"/>
        <v>0.15000000000000002</v>
      </c>
      <c r="N19" s="170"/>
      <c r="O19" s="170"/>
      <c r="P19" s="169"/>
      <c r="Q19" s="172">
        <f t="shared" si="14"/>
        <v>0.14000000000000001</v>
      </c>
      <c r="R19" s="382">
        <v>0.2</v>
      </c>
      <c r="S19" s="169"/>
      <c r="T19" s="382">
        <v>0.1</v>
      </c>
      <c r="U19" s="169"/>
      <c r="V19" s="382">
        <v>0.1</v>
      </c>
      <c r="W19" s="392">
        <v>0.05</v>
      </c>
      <c r="X19" s="171">
        <v>0.05</v>
      </c>
      <c r="Y19" s="382">
        <f t="shared" si="4"/>
        <v>0</v>
      </c>
      <c r="Z19" s="171"/>
      <c r="AA19" s="171"/>
      <c r="AB19" s="171"/>
      <c r="AC19" s="171"/>
      <c r="AD19" s="171"/>
      <c r="AE19" s="171"/>
      <c r="AF19" s="171"/>
      <c r="AG19" s="171"/>
      <c r="AH19" s="382"/>
      <c r="AI19" s="171"/>
      <c r="AJ19" s="171"/>
      <c r="AK19" s="171"/>
      <c r="AL19" s="382">
        <v>0.05</v>
      </c>
      <c r="AM19" s="171"/>
      <c r="AN19" s="382">
        <v>0.05</v>
      </c>
      <c r="AO19" s="171"/>
      <c r="AP19" s="382">
        <v>0.04</v>
      </c>
      <c r="AQ19" s="382"/>
      <c r="AR19" s="171"/>
      <c r="AS19" s="382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2">
        <f t="shared" si="15"/>
        <v>0</v>
      </c>
      <c r="BG19" s="171">
        <f t="shared" si="16"/>
        <v>0</v>
      </c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69"/>
      <c r="CK19" s="171"/>
    </row>
    <row r="20" spans="2:89" s="160" customFormat="1" ht="18.75" customHeight="1">
      <c r="B20" s="527" t="s">
        <v>59</v>
      </c>
      <c r="C20" s="529"/>
      <c r="D20" s="171">
        <f>SUM(D16:D19)</f>
        <v>3.1</v>
      </c>
      <c r="E20" s="171">
        <f>SUM(E16:E19)</f>
        <v>0</v>
      </c>
      <c r="F20" s="171">
        <f>SUM(F16:F19)</f>
        <v>3.1</v>
      </c>
      <c r="G20" s="171">
        <f>SUM(G16:G19)</f>
        <v>0</v>
      </c>
      <c r="H20" s="171">
        <f>SUM(H16:H19)</f>
        <v>0</v>
      </c>
      <c r="I20" s="171">
        <f>SUM(I16:I19)</f>
        <v>0</v>
      </c>
      <c r="J20" s="171">
        <f>SUM(J16:J19)</f>
        <v>30.5</v>
      </c>
      <c r="K20" s="171">
        <f>SUM(K16:K19)</f>
        <v>0.3</v>
      </c>
      <c r="L20" s="171">
        <f>SUM(L16:L19)</f>
        <v>0.05</v>
      </c>
      <c r="M20" s="171">
        <f>SUM(M16:M19)</f>
        <v>0.15000000000000002</v>
      </c>
      <c r="N20" s="171">
        <f>SUM(N16:N19)</f>
        <v>0</v>
      </c>
      <c r="O20" s="171">
        <f>SUM(O16:O19)</f>
        <v>0</v>
      </c>
      <c r="P20" s="171">
        <f>SUM(P16:P19)</f>
        <v>0</v>
      </c>
      <c r="Q20" s="171">
        <f>SUM(Q16:Q19)</f>
        <v>0.14000000000000001</v>
      </c>
      <c r="R20" s="171">
        <f>SUM(R16:R19)</f>
        <v>0.2</v>
      </c>
      <c r="S20" s="171">
        <f>SUM(S16:S19)</f>
        <v>0</v>
      </c>
      <c r="T20" s="171">
        <f>SUM(T16:T19)</f>
        <v>0.1</v>
      </c>
      <c r="U20" s="171">
        <f>SUM(U16:U19)</f>
        <v>0</v>
      </c>
      <c r="V20" s="171">
        <f>SUM(V16:V19)</f>
        <v>0.1</v>
      </c>
      <c r="W20" s="171">
        <f>SUM(W16:W19)</f>
        <v>0.05</v>
      </c>
      <c r="X20" s="171">
        <f>SUM(X16:X19)</f>
        <v>0.05</v>
      </c>
      <c r="Y20" s="171">
        <f>SUM(Y16:Y19)</f>
        <v>0</v>
      </c>
      <c r="Z20" s="171">
        <f>SUM(Z16:Z19)</f>
        <v>0</v>
      </c>
      <c r="AA20" s="171">
        <f>SUM(AA16:AA19)</f>
        <v>0</v>
      </c>
      <c r="AB20" s="171">
        <f>SUM(AB16:AB19)</f>
        <v>0</v>
      </c>
      <c r="AC20" s="171">
        <f>SUM(AC16:AC19)</f>
        <v>0</v>
      </c>
      <c r="AD20" s="171">
        <f>SUM(AD16:AD19)</f>
        <v>0</v>
      </c>
      <c r="AE20" s="171">
        <f>SUM(AE16:AE19)</f>
        <v>0</v>
      </c>
      <c r="AF20" s="171">
        <f>SUM(AF16:AF19)</f>
        <v>0</v>
      </c>
      <c r="AG20" s="171">
        <f>SUM(AG16:AG19)</f>
        <v>0</v>
      </c>
      <c r="AH20" s="171">
        <f>SUM(AH16:AH19)</f>
        <v>0</v>
      </c>
      <c r="AI20" s="171">
        <f>SUM(AI16:AI19)</f>
        <v>0</v>
      </c>
      <c r="AJ20" s="171">
        <f>SUM(AJ16:AJ19)</f>
        <v>0</v>
      </c>
      <c r="AK20" s="171">
        <f>SUM(AK16:AK19)</f>
        <v>0</v>
      </c>
      <c r="AL20" s="171">
        <f>SUM(AL16:AL19)</f>
        <v>0.05</v>
      </c>
      <c r="AM20" s="171">
        <f>SUM(AM16:AM19)</f>
        <v>0</v>
      </c>
      <c r="AN20" s="171">
        <f>SUM(AN16:AN19)</f>
        <v>0.05</v>
      </c>
      <c r="AO20" s="171">
        <f>SUM(AO16:AO19)</f>
        <v>0</v>
      </c>
      <c r="AP20" s="171">
        <f>SUM(AP16:AP19)</f>
        <v>0.04</v>
      </c>
      <c r="AQ20" s="171">
        <f>SUM(AQ16:AQ19)</f>
        <v>0</v>
      </c>
      <c r="AR20" s="171">
        <f>SUM(AR16:AR19)</f>
        <v>0</v>
      </c>
      <c r="AS20" s="171">
        <f>SUM(AS16:AS19)</f>
        <v>0</v>
      </c>
      <c r="AT20" s="171">
        <f>SUM(AT16:AT19)</f>
        <v>0</v>
      </c>
      <c r="AU20" s="171">
        <f>SUM(AU16:AU19)</f>
        <v>0</v>
      </c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72">
        <f>SUM(BF16:BF19)</f>
        <v>1.048</v>
      </c>
      <c r="BG20" s="172">
        <f>SUM(BG16:BG19)</f>
        <v>4.0999999999999996</v>
      </c>
      <c r="BH20" s="171" t="e">
        <f>BH16+#REF!+BH17+BH18+BH19</f>
        <v>#REF!</v>
      </c>
      <c r="BI20" s="171" t="e">
        <f>BI16+#REF!+BI17+BI18+BI19</f>
        <v>#REF!</v>
      </c>
      <c r="BJ20" s="171" t="e">
        <f>BJ16+#REF!+BJ17+BJ18+BJ19</f>
        <v>#REF!</v>
      </c>
      <c r="BK20" s="171" t="e">
        <f>BK16+#REF!+BK17+BK18+BK19</f>
        <v>#REF!</v>
      </c>
      <c r="BL20" s="171" t="e">
        <f>BL16+#REF!+BL17+BL18+BL19</f>
        <v>#REF!</v>
      </c>
      <c r="BM20" s="171" t="e">
        <f>BM16+#REF!+BM17+BM18+BM19</f>
        <v>#REF!</v>
      </c>
      <c r="BN20" s="171" t="e">
        <f>BN16+#REF!+BN17+BN18+BN19</f>
        <v>#REF!</v>
      </c>
      <c r="BO20" s="171" t="e">
        <f>BO16+#REF!+BO17+BO18+BO19</f>
        <v>#REF!</v>
      </c>
      <c r="BP20" s="171" t="e">
        <f>BP16+#REF!+BP17+BP18+BP19</f>
        <v>#REF!</v>
      </c>
      <c r="BQ20" s="171" t="e">
        <f>BQ16+#REF!+BQ17+BQ18+BQ19</f>
        <v>#REF!</v>
      </c>
      <c r="BR20" s="171" t="e">
        <f>BR16+#REF!+BR17+BR18+BR19</f>
        <v>#REF!</v>
      </c>
      <c r="BS20" s="171" t="e">
        <f>BS16+#REF!+BS17+BS18+BS19</f>
        <v>#REF!</v>
      </c>
      <c r="BT20" s="171" t="e">
        <f>BT16+#REF!+BT17+BT18+BT19</f>
        <v>#REF!</v>
      </c>
      <c r="BU20" s="171" t="e">
        <f>BU16+#REF!+BU17+BU18+BU19</f>
        <v>#REF!</v>
      </c>
      <c r="BV20" s="171" t="e">
        <f>BV16+#REF!+BV17+BV18+BV19</f>
        <v>#REF!</v>
      </c>
      <c r="BW20" s="171" t="e">
        <f>BW16+#REF!+BW17+BW18+BW19</f>
        <v>#REF!</v>
      </c>
      <c r="BX20" s="171" t="e">
        <f>BX16+#REF!+BX17+BX18+BX19</f>
        <v>#REF!</v>
      </c>
      <c r="BY20" s="171" t="e">
        <f>BY16+#REF!+BY17+BY18+BY19</f>
        <v>#REF!</v>
      </c>
      <c r="BZ20" s="171" t="e">
        <f>BZ16+#REF!+BZ17+BZ18+BZ19</f>
        <v>#REF!</v>
      </c>
      <c r="CA20" s="171" t="e">
        <f>CA16+#REF!+CA17+CA18+CA19</f>
        <v>#REF!</v>
      </c>
      <c r="CB20" s="171" t="e">
        <f>CB16+#REF!+CB17+CB18+CB19</f>
        <v>#REF!</v>
      </c>
      <c r="CC20" s="171" t="e">
        <f>CC16+#REF!+CC17+CC18+CC19</f>
        <v>#REF!</v>
      </c>
      <c r="CD20" s="171" t="e">
        <f>CD16+#REF!+CD17+CD18+CD19</f>
        <v>#REF!</v>
      </c>
      <c r="CE20" s="171" t="e">
        <f>CE16+#REF!+CE17+CE18+CE19</f>
        <v>#REF!</v>
      </c>
      <c r="CF20" s="171" t="e">
        <f>CF16+#REF!+CF17+CF18+CF19</f>
        <v>#REF!</v>
      </c>
      <c r="CG20" s="171" t="e">
        <f>CG16+#REF!+CG17+CG18+CG19</f>
        <v>#REF!</v>
      </c>
      <c r="CH20" s="171" t="e">
        <f>CH16+#REF!+CH17+CH18+CH19</f>
        <v>#REF!</v>
      </c>
      <c r="CI20" s="171" t="e">
        <f>CI16+#REF!+CI17+CI18+CI19</f>
        <v>#REF!</v>
      </c>
      <c r="CJ20" s="171" t="e">
        <f>CJ16+#REF!+CJ17+CJ18+CJ19</f>
        <v>#REF!</v>
      </c>
      <c r="CK20" s="171" t="e">
        <f>CK16+#REF!+CK17+CK18+CK19</f>
        <v>#REF!</v>
      </c>
    </row>
    <row r="21" spans="2:89" s="160" customFormat="1" ht="18.75" customHeight="1">
      <c r="B21" s="527" t="s">
        <v>375</v>
      </c>
      <c r="C21" s="529"/>
      <c r="D21" s="171">
        <f>D15+D20</f>
        <v>3.2</v>
      </c>
      <c r="E21" s="171">
        <f>E15+E20</f>
        <v>0</v>
      </c>
      <c r="F21" s="171">
        <f>F15+F20</f>
        <v>3.2</v>
      </c>
      <c r="G21" s="171">
        <f>G15+G20</f>
        <v>0</v>
      </c>
      <c r="H21" s="171">
        <f>H15+H20</f>
        <v>0</v>
      </c>
      <c r="I21" s="171">
        <f>I15+I20</f>
        <v>0</v>
      </c>
      <c r="J21" s="171">
        <f>J15+J20</f>
        <v>31</v>
      </c>
      <c r="K21" s="171">
        <f>K15+K20</f>
        <v>2.5599999999999996</v>
      </c>
      <c r="L21" s="171">
        <f>L15+L20</f>
        <v>0.05</v>
      </c>
      <c r="M21" s="171">
        <f>M15+M20</f>
        <v>2.81</v>
      </c>
      <c r="N21" s="171">
        <f>N15+N20</f>
        <v>0</v>
      </c>
      <c r="O21" s="171">
        <f>O15+O20</f>
        <v>0</v>
      </c>
      <c r="P21" s="171">
        <f>P15+P20</f>
        <v>0</v>
      </c>
      <c r="Q21" s="171">
        <f>Q15+Q20</f>
        <v>11.44</v>
      </c>
      <c r="R21" s="171">
        <f>R15+R20</f>
        <v>0.30000000000000004</v>
      </c>
      <c r="S21" s="171">
        <f>S15+S20</f>
        <v>0</v>
      </c>
      <c r="T21" s="171">
        <f>T15+T20</f>
        <v>0.6</v>
      </c>
      <c r="U21" s="171">
        <f>U15+U20</f>
        <v>0</v>
      </c>
      <c r="V21" s="171">
        <f>V15+V20</f>
        <v>0.6</v>
      </c>
      <c r="W21" s="171">
        <f>W15+W20</f>
        <v>0.15000000000000002</v>
      </c>
      <c r="X21" s="171">
        <f>X15+X20</f>
        <v>0.05</v>
      </c>
      <c r="Y21" s="171">
        <f>Y15+Y20</f>
        <v>0.1</v>
      </c>
      <c r="Z21" s="171">
        <f>Z15+Z20</f>
        <v>0</v>
      </c>
      <c r="AA21" s="171">
        <f>AA15+AA20</f>
        <v>0.9</v>
      </c>
      <c r="AB21" s="171">
        <f>AB15+AB20</f>
        <v>0</v>
      </c>
      <c r="AC21" s="171">
        <f>AC15+AC20</f>
        <v>0</v>
      </c>
      <c r="AD21" s="171">
        <f>AD15+AD20</f>
        <v>0</v>
      </c>
      <c r="AE21" s="171">
        <f>AE15+AE20</f>
        <v>0</v>
      </c>
      <c r="AF21" s="171">
        <f>AF15+AF20</f>
        <v>0</v>
      </c>
      <c r="AG21" s="171">
        <f>AG15+AG20</f>
        <v>0.31</v>
      </c>
      <c r="AH21" s="171">
        <f>AH15+AH20</f>
        <v>0</v>
      </c>
      <c r="AI21" s="171">
        <f>AI15+AI20</f>
        <v>0.31</v>
      </c>
      <c r="AJ21" s="171">
        <f>AJ15+AJ20</f>
        <v>0</v>
      </c>
      <c r="AK21" s="171">
        <f>AK15+AK20</f>
        <v>3</v>
      </c>
      <c r="AL21" s="171">
        <f>AL15+AL20</f>
        <v>1.4000000000000001</v>
      </c>
      <c r="AM21" s="171">
        <f>AM15+AM20</f>
        <v>0</v>
      </c>
      <c r="AN21" s="171">
        <f>AN15+AN20</f>
        <v>1.4000000000000001</v>
      </c>
      <c r="AO21" s="171">
        <f>AO15+AO20</f>
        <v>0</v>
      </c>
      <c r="AP21" s="171">
        <f>AP15+AP20</f>
        <v>6.4399999999999995</v>
      </c>
      <c r="AQ21" s="171">
        <f>AQ15+AQ20</f>
        <v>0.4</v>
      </c>
      <c r="AR21" s="171">
        <f>AR15+AR20</f>
        <v>0</v>
      </c>
      <c r="AS21" s="171">
        <f>AS15+AS20</f>
        <v>0.4</v>
      </c>
      <c r="AT21" s="171">
        <f>AT15+AT20</f>
        <v>0</v>
      </c>
      <c r="AU21" s="171">
        <f>AU15+AU20</f>
        <v>0.5</v>
      </c>
      <c r="AV21" s="171">
        <f>AV15+AV20</f>
        <v>0</v>
      </c>
      <c r="AW21" s="171">
        <f>AW15+AW20</f>
        <v>0</v>
      </c>
      <c r="AX21" s="171">
        <f>AX15+AX20</f>
        <v>0</v>
      </c>
      <c r="AY21" s="171">
        <f>AY15+AY20</f>
        <v>0</v>
      </c>
      <c r="AZ21" s="171">
        <f>AZ15+AZ20</f>
        <v>0</v>
      </c>
      <c r="BA21" s="171">
        <f>BA15+BA20</f>
        <v>0</v>
      </c>
      <c r="BB21" s="171">
        <f>BB15+BB20</f>
        <v>0</v>
      </c>
      <c r="BC21" s="171">
        <f>BC15+BC20</f>
        <v>0</v>
      </c>
      <c r="BD21" s="171">
        <f>BD15+BD20</f>
        <v>0</v>
      </c>
      <c r="BE21" s="171">
        <f>BE15+BE20</f>
        <v>0</v>
      </c>
      <c r="BF21" s="171">
        <f>BF15+BF20</f>
        <v>3.6980000000000004</v>
      </c>
      <c r="BG21" s="171">
        <f>BG15+BG20</f>
        <v>89.399999999999991</v>
      </c>
      <c r="BH21" s="171" t="e">
        <f>BH15+BH20</f>
        <v>#REF!</v>
      </c>
      <c r="BI21" s="171" t="e">
        <f>BI15+BI20</f>
        <v>#REF!</v>
      </c>
      <c r="BJ21" s="171" t="e">
        <f>BJ15+BJ20</f>
        <v>#REF!</v>
      </c>
      <c r="BK21" s="171" t="e">
        <f>BK15+BK20</f>
        <v>#REF!</v>
      </c>
      <c r="BL21" s="171" t="e">
        <f>BL15+BL20</f>
        <v>#REF!</v>
      </c>
      <c r="BM21" s="171" t="e">
        <f>BM15+BM20</f>
        <v>#REF!</v>
      </c>
      <c r="BN21" s="171" t="e">
        <f>BN15+BN20</f>
        <v>#REF!</v>
      </c>
      <c r="BO21" s="171" t="e">
        <f>BO15+BO20</f>
        <v>#REF!</v>
      </c>
      <c r="BP21" s="171" t="e">
        <f>BP15+BP20</f>
        <v>#REF!</v>
      </c>
      <c r="BQ21" s="171" t="e">
        <f>BQ15+BQ20</f>
        <v>#REF!</v>
      </c>
      <c r="BR21" s="171" t="e">
        <f>BR15+BR20</f>
        <v>#REF!</v>
      </c>
      <c r="BS21" s="171" t="e">
        <f>BS15+BS20</f>
        <v>#REF!</v>
      </c>
      <c r="BT21" s="171" t="e">
        <f>BT15+BT20</f>
        <v>#REF!</v>
      </c>
      <c r="BU21" s="171" t="e">
        <f>BU15+BU20</f>
        <v>#REF!</v>
      </c>
      <c r="BV21" s="171" t="e">
        <f>BV15+BV20</f>
        <v>#REF!</v>
      </c>
      <c r="BW21" s="171" t="e">
        <f>BW15+BW20</f>
        <v>#REF!</v>
      </c>
      <c r="BX21" s="171" t="e">
        <f>BX15+BX20</f>
        <v>#REF!</v>
      </c>
      <c r="BY21" s="171" t="e">
        <f>BY15+BY20</f>
        <v>#REF!</v>
      </c>
      <c r="BZ21" s="171" t="e">
        <f>BZ15+BZ20</f>
        <v>#REF!</v>
      </c>
      <c r="CA21" s="171" t="e">
        <f>CA15+CA20</f>
        <v>#REF!</v>
      </c>
      <c r="CB21" s="171" t="e">
        <f>CB15+CB20</f>
        <v>#REF!</v>
      </c>
      <c r="CC21" s="171" t="e">
        <f>CC15+CC20</f>
        <v>#REF!</v>
      </c>
      <c r="CD21" s="171" t="e">
        <f>CD15+CD20</f>
        <v>#REF!</v>
      </c>
      <c r="CE21" s="171" t="e">
        <f>CE15+CE20</f>
        <v>#REF!</v>
      </c>
      <c r="CF21" s="171" t="e">
        <f>CF15+CF20</f>
        <v>#REF!</v>
      </c>
      <c r="CG21" s="171" t="e">
        <f>CG15+CG20</f>
        <v>#REF!</v>
      </c>
      <c r="CH21" s="171" t="e">
        <f>CH15+CH20</f>
        <v>#REF!</v>
      </c>
      <c r="CI21" s="171" t="e">
        <f>CI15+CI20</f>
        <v>#REF!</v>
      </c>
      <c r="CJ21" s="171" t="e">
        <f>CJ15+CJ20</f>
        <v>#REF!</v>
      </c>
      <c r="CK21" s="171" t="e">
        <f>CK15+CK20</f>
        <v>#REF!</v>
      </c>
    </row>
    <row r="22" spans="2:89" s="160" customFormat="1" ht="11.25">
      <c r="B22" s="367"/>
      <c r="C22" s="367"/>
      <c r="D22" s="389"/>
      <c r="E22" s="389"/>
      <c r="F22" s="389"/>
      <c r="G22" s="390"/>
      <c r="H22" s="390"/>
      <c r="I22" s="389"/>
      <c r="J22" s="390"/>
      <c r="K22" s="389"/>
      <c r="L22" s="389"/>
      <c r="M22" s="389"/>
      <c r="N22" s="390"/>
      <c r="O22" s="390"/>
      <c r="P22" s="389"/>
      <c r="Q22" s="390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90"/>
      <c r="BG22" s="389"/>
      <c r="BH22" s="389"/>
      <c r="BI22" s="389"/>
      <c r="BJ22" s="389"/>
      <c r="BK22" s="389"/>
      <c r="BL22" s="389"/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</row>
    <row r="23" spans="2:89" s="160" customFormat="1" ht="11.25">
      <c r="B23" s="367"/>
      <c r="C23" s="367"/>
      <c r="D23" s="389"/>
      <c r="E23" s="389"/>
      <c r="F23" s="389"/>
      <c r="G23" s="390"/>
      <c r="H23" s="390"/>
      <c r="I23" s="389"/>
      <c r="J23" s="390"/>
      <c r="K23" s="389"/>
      <c r="L23" s="389"/>
      <c r="M23" s="389"/>
      <c r="N23" s="390"/>
      <c r="O23" s="390"/>
      <c r="P23" s="389"/>
      <c r="Q23" s="390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90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</row>
    <row r="24" spans="2:89" s="160" customFormat="1" ht="11.25">
      <c r="B24" s="367"/>
      <c r="C24" s="367"/>
      <c r="D24" s="389"/>
      <c r="E24" s="389"/>
      <c r="F24" s="389"/>
      <c r="G24" s="390"/>
      <c r="H24" s="390"/>
      <c r="I24" s="389"/>
      <c r="J24" s="390"/>
      <c r="K24" s="389"/>
      <c r="L24" s="389"/>
      <c r="M24" s="389"/>
      <c r="N24" s="390"/>
      <c r="O24" s="390"/>
      <c r="P24" s="389"/>
      <c r="Q24" s="390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90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89"/>
      <c r="CK24" s="389"/>
    </row>
    <row r="25" spans="2:89" s="160" customFormat="1" ht="11.25">
      <c r="B25" s="367"/>
      <c r="C25" s="367"/>
      <c r="D25" s="389"/>
      <c r="E25" s="389"/>
      <c r="F25" s="389"/>
      <c r="G25" s="390"/>
      <c r="H25" s="390"/>
      <c r="I25" s="389"/>
      <c r="J25" s="390"/>
      <c r="K25" s="389"/>
      <c r="L25" s="389"/>
      <c r="M25" s="389"/>
      <c r="N25" s="390"/>
      <c r="O25" s="390"/>
      <c r="P25" s="389"/>
      <c r="Q25" s="390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90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  <c r="CC25" s="389"/>
      <c r="CD25" s="389"/>
      <c r="CE25" s="389"/>
      <c r="CF25" s="389"/>
      <c r="CG25" s="389"/>
      <c r="CH25" s="389"/>
      <c r="CI25" s="389"/>
      <c r="CJ25" s="389"/>
      <c r="CK25" s="389"/>
    </row>
    <row r="26" spans="2:89" s="160" customFormat="1" ht="11.25">
      <c r="B26" s="367"/>
      <c r="C26" s="367"/>
      <c r="D26" s="389"/>
      <c r="E26" s="389"/>
      <c r="F26" s="389"/>
      <c r="G26" s="390"/>
      <c r="H26" s="390"/>
      <c r="I26" s="389"/>
      <c r="J26" s="390"/>
      <c r="K26" s="389"/>
      <c r="L26" s="389"/>
      <c r="M26" s="389"/>
      <c r="N26" s="390"/>
      <c r="O26" s="390"/>
      <c r="P26" s="389"/>
      <c r="Q26" s="390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90"/>
      <c r="BG26" s="389"/>
      <c r="BH26" s="389"/>
      <c r="BI26" s="389"/>
      <c r="BJ26" s="389"/>
      <c r="BK26" s="389"/>
      <c r="BL26" s="389"/>
      <c r="BM26" s="389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89"/>
      <c r="CK26" s="389"/>
    </row>
    <row r="27" spans="2:89" s="160" customFormat="1" ht="11.25">
      <c r="B27" s="367"/>
      <c r="C27" s="367"/>
      <c r="D27" s="389"/>
      <c r="E27" s="389"/>
      <c r="F27" s="389"/>
      <c r="G27" s="390"/>
      <c r="H27" s="390"/>
      <c r="I27" s="389"/>
      <c r="J27" s="390"/>
      <c r="K27" s="389"/>
      <c r="L27" s="389"/>
      <c r="M27" s="389"/>
      <c r="N27" s="390"/>
      <c r="O27" s="390"/>
      <c r="P27" s="389"/>
      <c r="Q27" s="390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90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89"/>
      <c r="CK27" s="389"/>
    </row>
    <row r="28" spans="2:89" s="160" customFormat="1" ht="11.25">
      <c r="B28" s="367"/>
      <c r="C28" s="367"/>
      <c r="D28" s="389"/>
      <c r="E28" s="389"/>
      <c r="F28" s="389"/>
      <c r="G28" s="390"/>
      <c r="H28" s="390"/>
      <c r="I28" s="389"/>
      <c r="J28" s="390"/>
      <c r="K28" s="389"/>
      <c r="L28" s="389"/>
      <c r="M28" s="389"/>
      <c r="N28" s="390"/>
      <c r="O28" s="390"/>
      <c r="P28" s="389"/>
      <c r="Q28" s="390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67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90"/>
      <c r="BG28" s="389"/>
      <c r="BH28" s="389"/>
      <c r="BI28" s="389"/>
      <c r="BJ28" s="389"/>
      <c r="BK28" s="389"/>
      <c r="BL28" s="389"/>
      <c r="BM28" s="389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389"/>
      <c r="BY28" s="389"/>
      <c r="BZ28" s="389"/>
      <c r="CA28" s="389"/>
      <c r="CB28" s="389"/>
      <c r="CC28" s="389"/>
      <c r="CD28" s="389"/>
      <c r="CE28" s="389"/>
      <c r="CF28" s="389"/>
      <c r="CG28" s="389"/>
      <c r="CH28" s="389"/>
      <c r="CI28" s="389"/>
      <c r="CJ28" s="389"/>
      <c r="CK28" s="389"/>
    </row>
    <row r="29" spans="2:89" s="160" customFormat="1" ht="11.25">
      <c r="B29" s="367"/>
      <c r="C29" s="367"/>
      <c r="D29" s="389"/>
      <c r="E29" s="389"/>
      <c r="F29" s="389"/>
      <c r="G29" s="390"/>
      <c r="H29" s="390"/>
      <c r="I29" s="389"/>
      <c r="J29" s="390"/>
      <c r="K29" s="389"/>
      <c r="L29" s="389"/>
      <c r="M29" s="389"/>
      <c r="N29" s="390"/>
      <c r="O29" s="390"/>
      <c r="P29" s="389"/>
      <c r="Q29" s="390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90"/>
      <c r="BG29" s="389"/>
      <c r="BH29" s="389"/>
      <c r="BI29" s="389"/>
      <c r="BJ29" s="389"/>
      <c r="BK29" s="389"/>
      <c r="BL29" s="389"/>
      <c r="BM29" s="389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9"/>
      <c r="CK29" s="389"/>
    </row>
    <row r="30" spans="2:89" s="160" customFormat="1" ht="11.25">
      <c r="B30" s="367"/>
      <c r="C30" s="367"/>
      <c r="D30" s="389"/>
      <c r="E30" s="389"/>
      <c r="F30" s="389"/>
      <c r="G30" s="390"/>
      <c r="H30" s="390"/>
      <c r="I30" s="389"/>
      <c r="J30" s="390"/>
      <c r="K30" s="389"/>
      <c r="L30" s="389"/>
      <c r="M30" s="389"/>
      <c r="N30" s="390"/>
      <c r="O30" s="390"/>
      <c r="P30" s="389"/>
      <c r="Q30" s="390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90"/>
      <c r="BG30" s="389"/>
      <c r="BH30" s="389"/>
      <c r="BI30" s="389"/>
      <c r="BJ30" s="389"/>
      <c r="BK30" s="389"/>
      <c r="BL30" s="389"/>
      <c r="BM30" s="389"/>
      <c r="BN30" s="389"/>
      <c r="BO30" s="389"/>
      <c r="BP30" s="389"/>
      <c r="BQ30" s="389"/>
      <c r="BR30" s="389"/>
      <c r="BS30" s="389"/>
      <c r="BT30" s="389"/>
      <c r="BU30" s="389"/>
      <c r="BV30" s="389"/>
      <c r="BW30" s="389"/>
      <c r="BX30" s="389"/>
      <c r="BY30" s="389"/>
      <c r="BZ30" s="389"/>
      <c r="CA30" s="389"/>
      <c r="CB30" s="389"/>
      <c r="CC30" s="389"/>
      <c r="CD30" s="389"/>
      <c r="CE30" s="389"/>
      <c r="CF30" s="389"/>
      <c r="CG30" s="389"/>
      <c r="CH30" s="389"/>
      <c r="CI30" s="389"/>
      <c r="CJ30" s="389"/>
      <c r="CK30" s="389"/>
    </row>
    <row r="32" spans="2:89" s="1" customFormat="1" ht="15">
      <c r="C32" s="2" t="s">
        <v>335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3:65" s="1" customFormat="1" ht="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3:65" s="1" customFormat="1" ht="9" customHeight="1"/>
    <row r="35" spans="3:65" s="1" customFormat="1" ht="15">
      <c r="D35" s="112" t="s">
        <v>336</v>
      </c>
      <c r="E35" s="112"/>
      <c r="F35" s="112"/>
      <c r="G35" s="112"/>
      <c r="H35" s="112"/>
      <c r="I35" s="112"/>
      <c r="J35" s="112"/>
    </row>
  </sheetData>
  <mergeCells count="31">
    <mergeCell ref="B20:C20"/>
    <mergeCell ref="B21:C21"/>
    <mergeCell ref="BW9:BY9"/>
    <mergeCell ref="CF9:CH9"/>
    <mergeCell ref="CI9:CK9"/>
    <mergeCell ref="B15:C15"/>
    <mergeCell ref="BF9:BF10"/>
    <mergeCell ref="BG9:BG10"/>
    <mergeCell ref="BK9:BM9"/>
    <mergeCell ref="BN9:BP9"/>
    <mergeCell ref="BQ9:BS9"/>
    <mergeCell ref="BT9:BV9"/>
    <mergeCell ref="AB9:AF9"/>
    <mergeCell ref="AG9:AK9"/>
    <mergeCell ref="AL9:AP9"/>
    <mergeCell ref="AQ9:AU9"/>
    <mergeCell ref="AV9:AZ9"/>
    <mergeCell ref="BA9:BE9"/>
    <mergeCell ref="B2:CK3"/>
    <mergeCell ref="B6:E6"/>
    <mergeCell ref="B8:B10"/>
    <mergeCell ref="C8:C10"/>
    <mergeCell ref="D8:J9"/>
    <mergeCell ref="K8:Q9"/>
    <mergeCell ref="R8:AG8"/>
    <mergeCell ref="BF8:CK8"/>
    <mergeCell ref="R9:V9"/>
    <mergeCell ref="W9:AA9"/>
    <mergeCell ref="BH9:BJ9"/>
    <mergeCell ref="BZ9:CB9"/>
    <mergeCell ref="CC9:C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hvlemj</vt:lpstr>
      <vt:lpstr>uslalt</vt:lpstr>
      <vt:lpstr>Sheet15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2023-09-11T04:24:29Z</dcterms:created>
  <dcterms:modified xsi:type="dcterms:W3CDTF">2023-11-01T06:47:20Z</dcterms:modified>
</cp:coreProperties>
</file>